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TS\Downloads\"/>
    </mc:Choice>
  </mc:AlternateContent>
  <xr:revisionPtr revIDLastSave="0" documentId="13_ncr:1_{61CD7F5D-9170-4241-9233-29D141908DCA}" xr6:coauthVersionLast="47" xr6:coauthVersionMax="47" xr10:uidLastSave="{00000000-0000-0000-0000-000000000000}"/>
  <bookViews>
    <workbookView xWindow="-120" yWindow="-120" windowWidth="25440" windowHeight="15390" xr2:uid="{00000000-000D-0000-FFFF-FFFF00000000}"/>
  </bookViews>
  <sheets>
    <sheet name="このファイルの使い方・諸注意等" sheetId="4" r:id="rId1"/>
    <sheet name="入力シート" sheetId="2" r:id="rId2"/>
    <sheet name="入力シート (記入例)" sheetId="7" r:id="rId3"/>
    <sheet name="研究・教育利用申込書（出力シート）" sheetId="1" state="hidden" r:id="rId4"/>
    <sheet name="セミナーハウス講義室等使用願（出力シート）" sheetId="10" r:id="rId5"/>
    <sheet name="コピペ用" sheetId="8" state="hidden" r:id="rId6"/>
    <sheet name="利用記録票_220719改訂" sheetId="9" state="hidden" r:id="rId7"/>
  </sheets>
  <definedNames>
    <definedName name="_Hlk522629059" localSheetId="4">'セミナーハウス講義室等使用願（出力シート）'!$O$20</definedName>
    <definedName name="_Hlk522897809" localSheetId="4">'セミナーハウス講義室等使用願（出力シート）'!$O$30</definedName>
    <definedName name="_xlnm.Print_Area" localSheetId="4">'セミナーハウス講義室等使用願（出力シート）'!$A$1:$O$43</definedName>
    <definedName name="_xlnm.Print_Area" localSheetId="3">'研究・教育利用申込書（出力シート）'!$A$1:$AN$62</definedName>
    <definedName name="_xlnm.Print_Area" localSheetId="1">入力シート!$B$1:$E$81</definedName>
    <definedName name="_xlnm.Print_Area" localSheetId="2">'入力シート (記入例)'!$B$1:$E$81</definedName>
    <definedName name="_xlnm.Print_Area" localSheetId="6">利用記録票_220719改訂!$A$2:$G$20</definedName>
    <definedName name="_xlnm.Print_Titles" localSheetId="1">入力シート!$1:$1</definedName>
    <definedName name="_xlnm.Print_Titles" localSheetId="2">'入力シート (記入例)'!$1:$1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7" l="1"/>
  <c r="D84" i="2"/>
  <c r="D5" i="2"/>
  <c r="D6" i="2"/>
  <c r="D37" i="2"/>
  <c r="D76" i="2" s="1"/>
  <c r="D38" i="2"/>
  <c r="D39" i="2"/>
  <c r="D79" i="2"/>
  <c r="D82" i="2"/>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 r="I67" i="7"/>
  <c r="I66" i="7"/>
  <c r="I65" i="7"/>
  <c r="I64" i="7"/>
  <c r="I63" i="7"/>
  <c r="I62" i="7"/>
  <c r="I61" i="7"/>
  <c r="I60" i="7"/>
  <c r="I59" i="7"/>
  <c r="L58" i="7"/>
  <c r="L59" i="7" s="1"/>
  <c r="L60" i="7" s="1"/>
  <c r="L61" i="7" s="1"/>
  <c r="L62" i="7" s="1"/>
  <c r="L63" i="7" s="1"/>
  <c r="L64" i="7" s="1"/>
  <c r="L65" i="7" s="1"/>
  <c r="L66" i="7" s="1"/>
  <c r="L67" i="7" s="1"/>
  <c r="I58" i="7"/>
  <c r="L57" i="7"/>
  <c r="I57" i="7"/>
  <c r="I54" i="7"/>
  <c r="I51" i="7"/>
  <c r="K49" i="7"/>
  <c r="I49" i="7"/>
  <c r="I48" i="7"/>
  <c r="I41" i="7"/>
  <c r="I40" i="7"/>
  <c r="I38" i="7"/>
  <c r="I37" i="7"/>
  <c r="I23" i="7"/>
  <c r="I22" i="7"/>
  <c r="I21" i="7"/>
  <c r="I20" i="7"/>
  <c r="I19" i="7"/>
  <c r="I18" i="7"/>
  <c r="I17" i="7"/>
  <c r="I13" i="7"/>
  <c r="I11" i="7"/>
  <c r="I10" i="7"/>
  <c r="I9" i="7"/>
  <c r="I5" i="7"/>
  <c r="I4" i="7"/>
  <c r="I3" i="7"/>
  <c r="I2" i="7"/>
  <c r="J2" i="7" s="1"/>
  <c r="J3" i="7" s="1"/>
  <c r="J4" i="7" s="1"/>
  <c r="J5" i="7" s="1"/>
  <c r="J6" i="7" s="1"/>
  <c r="J7" i="7" s="1"/>
  <c r="J8" i="7" s="1"/>
  <c r="D83" i="7"/>
  <c r="D82" i="7"/>
  <c r="J9" i="7" l="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K49" i="2"/>
  <c r="D83" i="2" s="1"/>
  <c r="B39" i="10"/>
  <c r="I22" i="2" l="1"/>
  <c r="I21" i="2"/>
  <c r="I20" i="2"/>
  <c r="I19" i="2"/>
  <c r="I23" i="2"/>
  <c r="B38" i="10"/>
  <c r="AI3" i="8"/>
  <c r="AH3" i="8"/>
  <c r="AF3" i="8"/>
  <c r="AE3" i="8"/>
  <c r="AC3" i="8"/>
  <c r="AB3" i="8"/>
  <c r="Z3" i="8"/>
  <c r="Y3" i="8"/>
  <c r="W3" i="8"/>
  <c r="V3" i="8"/>
  <c r="AG3" i="8"/>
  <c r="AD3" i="8"/>
  <c r="AA3" i="8"/>
  <c r="X3" i="8"/>
  <c r="U3" i="8"/>
  <c r="T3" i="8"/>
  <c r="S3" i="8"/>
  <c r="AJ3" i="8"/>
  <c r="I5" i="2"/>
  <c r="D79" i="7"/>
  <c r="D39" i="7"/>
  <c r="D38" i="7"/>
  <c r="D37" i="7"/>
  <c r="D76" i="7" s="1"/>
  <c r="I38" i="2"/>
  <c r="I37" i="2"/>
  <c r="E38" i="10" l="1"/>
  <c r="AK3" i="8"/>
  <c r="AL3" i="8"/>
  <c r="S22" i="1"/>
  <c r="Q22" i="1"/>
  <c r="N22" i="1"/>
  <c r="K22" i="1"/>
  <c r="I22" i="1"/>
  <c r="F22" i="1"/>
  <c r="A15" i="2"/>
  <c r="A16" i="2"/>
  <c r="A14" i="2"/>
  <c r="A5" i="2"/>
  <c r="A37" i="2"/>
  <c r="A39" i="2"/>
  <c r="A6" i="2"/>
  <c r="A7" i="2"/>
  <c r="A8" i="2"/>
  <c r="A12" i="2"/>
  <c r="A24" i="2"/>
  <c r="A25" i="2"/>
  <c r="A26" i="2"/>
  <c r="A27" i="2"/>
  <c r="A28" i="2"/>
  <c r="A29" i="2"/>
  <c r="A30" i="2"/>
  <c r="A31" i="2"/>
  <c r="A32" i="2"/>
  <c r="A33" i="2"/>
  <c r="A34" i="2"/>
  <c r="A35" i="2"/>
  <c r="A36" i="2"/>
  <c r="A42" i="2"/>
  <c r="A43" i="2"/>
  <c r="A44" i="2"/>
  <c r="A45" i="2"/>
  <c r="A46" i="2"/>
  <c r="A47" i="2"/>
  <c r="A50" i="2"/>
  <c r="A52" i="2"/>
  <c r="A53" i="2"/>
  <c r="A55" i="2"/>
  <c r="A56" i="2"/>
  <c r="A20" i="2"/>
  <c r="C24" i="10"/>
  <c r="C13" i="10"/>
  <c r="F46" i="1"/>
  <c r="B29" i="10"/>
  <c r="C20" i="10"/>
  <c r="C19" i="10"/>
  <c r="K27" i="10"/>
  <c r="K26" i="10"/>
  <c r="K25" i="10"/>
  <c r="K24" i="10"/>
  <c r="K23" i="10"/>
  <c r="I27" i="10"/>
  <c r="I26" i="10"/>
  <c r="I25" i="10"/>
  <c r="I24" i="10"/>
  <c r="I23" i="10"/>
  <c r="C23" i="10"/>
  <c r="C27" i="10"/>
  <c r="C26" i="10"/>
  <c r="C28" i="10"/>
  <c r="A22" i="2" l="1"/>
  <c r="A21" i="2"/>
  <c r="I51" i="2"/>
  <c r="A51" i="2" s="1"/>
  <c r="A19" i="2"/>
  <c r="A23" i="2"/>
  <c r="A38" i="2"/>
  <c r="C25" i="10"/>
  <c r="L35" i="10"/>
  <c r="L5" i="10"/>
  <c r="E16" i="10" l="1"/>
  <c r="K22" i="10"/>
  <c r="H22" i="10"/>
  <c r="E22" i="10"/>
  <c r="B22" i="10"/>
  <c r="C21" i="10"/>
  <c r="C18" i="10"/>
  <c r="I17" i="10"/>
  <c r="C17" i="10"/>
  <c r="C16" i="10"/>
  <c r="C15" i="10"/>
  <c r="C14" i="10"/>
  <c r="B37" i="1"/>
  <c r="X37" i="1"/>
  <c r="T37" i="1"/>
  <c r="AJ36" i="1"/>
  <c r="AF36" i="1"/>
  <c r="AB36" i="1"/>
  <c r="X36" i="1"/>
  <c r="CC3" i="8"/>
  <c r="CB3" i="8"/>
  <c r="BZ3" i="8"/>
  <c r="BY3" i="8"/>
  <c r="BW3" i="8"/>
  <c r="BO3" i="8"/>
  <c r="BN3" i="8"/>
  <c r="BM3" i="8"/>
  <c r="BL3" i="8"/>
  <c r="BK3" i="8"/>
  <c r="BJ3" i="8"/>
  <c r="BI3" i="8"/>
  <c r="BH3" i="8"/>
  <c r="BG3" i="8"/>
  <c r="BF3" i="8"/>
  <c r="BE3" i="8"/>
  <c r="BD3" i="8"/>
  <c r="BC3" i="8"/>
  <c r="BB3" i="8"/>
  <c r="BA3" i="8"/>
  <c r="AZ3" i="8"/>
  <c r="AY3" i="8"/>
  <c r="AX3" i="8"/>
  <c r="AW3" i="8"/>
  <c r="AV3" i="8"/>
  <c r="AU3" i="8"/>
  <c r="AT3" i="8"/>
  <c r="AS3" i="8"/>
  <c r="AR3" i="8"/>
  <c r="AQ3" i="8"/>
  <c r="AP3" i="8"/>
  <c r="AO3" i="8"/>
  <c r="AN3" i="8"/>
  <c r="AM3" i="8"/>
  <c r="R3" i="8"/>
  <c r="Q3" i="8"/>
  <c r="P3" i="8"/>
  <c r="O3" i="8"/>
  <c r="M3" i="8"/>
  <c r="L3" i="8"/>
  <c r="K3" i="8"/>
  <c r="J3" i="8"/>
  <c r="I3" i="8"/>
  <c r="H3" i="8"/>
  <c r="C6" i="8"/>
  <c r="C5" i="8"/>
  <c r="N3" i="8"/>
  <c r="C7" i="8" l="1"/>
  <c r="I8" i="9"/>
  <c r="I7" i="9"/>
  <c r="I6" i="9"/>
  <c r="G2" i="9"/>
  <c r="D2" i="9"/>
  <c r="I5" i="9"/>
  <c r="J5" i="9" s="1"/>
  <c r="G3" i="8"/>
  <c r="F3" i="8"/>
  <c r="E3" i="8"/>
  <c r="D3" i="8"/>
  <c r="C3" i="8"/>
  <c r="B3" i="8"/>
  <c r="BX3" i="8"/>
  <c r="V58" i="1"/>
  <c r="Y59" i="1"/>
  <c r="P13" i="1"/>
  <c r="G13" i="1"/>
  <c r="I49" i="2"/>
  <c r="A49" i="2" s="1"/>
  <c r="I9" i="1"/>
  <c r="AA8" i="1"/>
  <c r="O57" i="1"/>
  <c r="I67" i="2"/>
  <c r="A67" i="2" s="1"/>
  <c r="W50" i="1"/>
  <c r="AH9" i="1"/>
  <c r="I13" i="2"/>
  <c r="A13" i="2" s="1"/>
  <c r="I11" i="2"/>
  <c r="A11" i="2" s="1"/>
  <c r="I40" i="2"/>
  <c r="A40" i="2" s="1"/>
  <c r="I41" i="2"/>
  <c r="A41" i="2" s="1"/>
  <c r="AK59" i="1"/>
  <c r="AE37" i="1"/>
  <c r="H10" i="1"/>
  <c r="I54" i="2"/>
  <c r="A54" i="2" s="1"/>
  <c r="I66" i="2"/>
  <c r="A66" i="2" s="1"/>
  <c r="I64" i="2"/>
  <c r="A64" i="2" s="1"/>
  <c r="I62" i="2"/>
  <c r="A62" i="2" s="1"/>
  <c r="I60" i="2"/>
  <c r="A60" i="2" s="1"/>
  <c r="I58" i="2"/>
  <c r="A58" i="2" s="1"/>
  <c r="I4" i="2"/>
  <c r="A4" i="2" s="1"/>
  <c r="I9" i="2"/>
  <c r="A9" i="2" s="1"/>
  <c r="I10" i="2"/>
  <c r="A10" i="2" s="1"/>
  <c r="I17" i="2"/>
  <c r="A17" i="2" s="1"/>
  <c r="I18" i="2"/>
  <c r="A18" i="2" s="1"/>
  <c r="I48" i="2"/>
  <c r="A48" i="2" s="1"/>
  <c r="I57" i="2"/>
  <c r="A57" i="2" s="1"/>
  <c r="I59" i="2"/>
  <c r="A59" i="2" s="1"/>
  <c r="I61" i="2"/>
  <c r="A61" i="2" s="1"/>
  <c r="I63" i="2"/>
  <c r="A63" i="2" s="1"/>
  <c r="I65" i="2"/>
  <c r="A65" i="2" s="1"/>
  <c r="I3" i="2"/>
  <c r="A3" i="2" s="1"/>
  <c r="I2" i="2"/>
  <c r="AB59" i="1"/>
  <c r="J58" i="1"/>
  <c r="F58" i="1"/>
  <c r="W59" i="1"/>
  <c r="C44" i="1"/>
  <c r="K41" i="1"/>
  <c r="C39" i="1"/>
  <c r="A26" i="1"/>
  <c r="W24" i="1"/>
  <c r="H23" i="1"/>
  <c r="Z21" i="1"/>
  <c r="K20" i="1"/>
  <c r="AD13" i="1"/>
  <c r="Z7" i="1"/>
  <c r="AD11" i="1"/>
  <c r="S11" i="1"/>
  <c r="G11" i="1"/>
  <c r="S10" i="1"/>
  <c r="I7" i="1"/>
  <c r="S55" i="1"/>
  <c r="S54" i="1"/>
  <c r="S53" i="1"/>
  <c r="S52" i="1"/>
  <c r="S50" i="1"/>
  <c r="AI37" i="1"/>
  <c r="J37" i="1"/>
  <c r="AK22" i="1"/>
  <c r="P55" i="1"/>
  <c r="P54" i="1"/>
  <c r="P53" i="1"/>
  <c r="P52" i="1"/>
  <c r="P50" i="1"/>
  <c r="AH22" i="1"/>
  <c r="B42" i="1"/>
  <c r="F42" i="1"/>
  <c r="F41" i="1"/>
  <c r="B41" i="1"/>
  <c r="L36" i="1"/>
  <c r="G36" i="1"/>
  <c r="B36" i="1"/>
  <c r="T19" i="1"/>
  <c r="M19" i="1"/>
  <c r="AL3" i="1"/>
  <c r="AI3" i="1"/>
  <c r="AE3" i="1"/>
  <c r="J2" i="2" l="1"/>
  <c r="J3" i="2" s="1"/>
  <c r="J4" i="2" s="1"/>
  <c r="A2" i="2"/>
  <c r="J6" i="9"/>
  <c r="J7" i="9" s="1"/>
  <c r="J8" i="9" s="1"/>
  <c r="J9" i="9" s="1"/>
  <c r="J10" i="9" s="1"/>
  <c r="J11" i="9" s="1"/>
  <c r="J12" i="9" s="1"/>
  <c r="J13" i="9" s="1"/>
  <c r="J14" i="9" s="1"/>
  <c r="J15" i="9" s="1"/>
  <c r="J16" i="9" s="1"/>
  <c r="B17" i="9" s="1"/>
  <c r="CA3" i="8"/>
  <c r="B2" i="9"/>
  <c r="K8" i="1"/>
  <c r="T59" i="1"/>
  <c r="F59" i="1"/>
  <c r="J59" i="1"/>
  <c r="L57" i="2"/>
  <c r="L58" i="2" s="1"/>
  <c r="L59" i="2" s="1"/>
  <c r="L60" i="2" s="1"/>
  <c r="L61" i="2" s="1"/>
  <c r="L62" i="2" s="1"/>
  <c r="L63" i="2" s="1"/>
  <c r="L64" i="2" s="1"/>
  <c r="L65" i="2" s="1"/>
  <c r="L66" i="2" s="1"/>
  <c r="L67" i="2" s="1"/>
  <c r="J5" i="2" l="1"/>
  <c r="J6" i="2" s="1"/>
  <c r="J7" i="2" s="1"/>
  <c r="J8" i="2" s="1"/>
  <c r="J9" i="2" s="1"/>
  <c r="J10" i="2" s="1"/>
  <c r="J11" i="2" s="1"/>
  <c r="J12" i="2" s="1"/>
  <c r="J13" i="2" s="1"/>
  <c r="J14" i="2" s="1"/>
  <c r="J15" i="2" s="1"/>
  <c r="J16" i="2" s="1"/>
  <c r="J17" i="2" s="1"/>
  <c r="J18" i="2" s="1"/>
  <c r="B18" i="9"/>
  <c r="B19" i="9"/>
  <c r="B8" i="9"/>
  <c r="B20" i="9"/>
  <c r="B7" i="9"/>
  <c r="B6" i="9"/>
  <c r="B12" i="9"/>
  <c r="B14" i="9"/>
  <c r="B9" i="9"/>
  <c r="B11" i="9"/>
  <c r="B13" i="9"/>
  <c r="B10" i="9"/>
  <c r="B16" i="9"/>
  <c r="B5" i="9"/>
  <c r="B15" i="9"/>
  <c r="J19" i="2" l="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alcChain>
</file>

<file path=xl/sharedStrings.xml><?xml version="1.0" encoding="utf-8"?>
<sst xmlns="http://schemas.openxmlformats.org/spreadsheetml/2006/main" count="678" uniqueCount="388">
  <si>
    <t>（様式A）</t>
    <rPh sb="1" eb="3">
      <t>ヨウシキ</t>
    </rPh>
    <phoneticPr fontId="1"/>
  </si>
  <si>
    <t>国立大学法人東京大学大学院農学生命科学研究科</t>
    <rPh sb="0" eb="2">
      <t>コクリツ</t>
    </rPh>
    <rPh sb="2" eb="4">
      <t>ダイガク</t>
    </rPh>
    <rPh sb="4" eb="6">
      <t>ホウジン</t>
    </rPh>
    <rPh sb="6" eb="8">
      <t>トウキョウ</t>
    </rPh>
    <rPh sb="8" eb="10">
      <t>ダイガク</t>
    </rPh>
    <rPh sb="10" eb="13">
      <t>ダイガクイン</t>
    </rPh>
    <rPh sb="13" eb="15">
      <t>ノウガク</t>
    </rPh>
    <rPh sb="15" eb="17">
      <t>セイメイ</t>
    </rPh>
    <rPh sb="17" eb="19">
      <t>カガク</t>
    </rPh>
    <rPh sb="19" eb="21">
      <t>ケンキュウ</t>
    </rPh>
    <rPh sb="21" eb="22">
      <t>カ</t>
    </rPh>
    <phoneticPr fontId="1"/>
  </si>
  <si>
    <t>年</t>
    <rPh sb="0" eb="1">
      <t>ネン</t>
    </rPh>
    <phoneticPr fontId="1"/>
  </si>
  <si>
    <t>月</t>
    <rPh sb="0" eb="1">
      <t>ガツ</t>
    </rPh>
    <phoneticPr fontId="1"/>
  </si>
  <si>
    <t>日</t>
    <rPh sb="0" eb="1">
      <t>ヒ</t>
    </rPh>
    <phoneticPr fontId="1"/>
  </si>
  <si>
    <t>記</t>
    <rPh sb="0" eb="1">
      <t>キ</t>
    </rPh>
    <phoneticPr fontId="1"/>
  </si>
  <si>
    <t>その他</t>
    <rPh sb="2" eb="3">
      <t>タ</t>
    </rPh>
    <phoneticPr fontId="1"/>
  </si>
  <si>
    <t>第一苗畑</t>
    <rPh sb="0" eb="2">
      <t>ダイイチ</t>
    </rPh>
    <rPh sb="2" eb="3">
      <t>ナエ</t>
    </rPh>
    <rPh sb="3" eb="4">
      <t>ハタ</t>
    </rPh>
    <phoneticPr fontId="1"/>
  </si>
  <si>
    <t>第二苗畑</t>
    <rPh sb="0" eb="2">
      <t>ダイニ</t>
    </rPh>
    <rPh sb="2" eb="3">
      <t>ナエ</t>
    </rPh>
    <rPh sb="3" eb="4">
      <t>ハタ</t>
    </rPh>
    <phoneticPr fontId="1"/>
  </si>
  <si>
    <t>林地</t>
    <rPh sb="0" eb="2">
      <t>リンチ</t>
    </rPh>
    <phoneticPr fontId="1"/>
  </si>
  <si>
    <t>実験室</t>
    <rPh sb="0" eb="3">
      <t>ジッケンシツ</t>
    </rPh>
    <phoneticPr fontId="1"/>
  </si>
  <si>
    <t>講義室</t>
    <rPh sb="0" eb="3">
      <t>コウギシツ</t>
    </rPh>
    <phoneticPr fontId="1"/>
  </si>
  <si>
    <t>〒</t>
    <phoneticPr fontId="1"/>
  </si>
  <si>
    <t>（</t>
    <phoneticPr fontId="1"/>
  </si>
  <si>
    <t>）</t>
    <phoneticPr fontId="1"/>
  </si>
  <si>
    <t>別紙</t>
    <rPh sb="0" eb="2">
      <t>ベッシ</t>
    </rPh>
    <phoneticPr fontId="1"/>
  </si>
  <si>
    <t>枚</t>
    <rPh sb="0" eb="1">
      <t>マイ</t>
    </rPh>
    <phoneticPr fontId="1"/>
  </si>
  <si>
    <t>教育</t>
    <rPh sb="0" eb="2">
      <t>キョウイク</t>
    </rPh>
    <phoneticPr fontId="1"/>
  </si>
  <si>
    <t>記入上の注意点</t>
    <rPh sb="0" eb="2">
      <t>キニュウ</t>
    </rPh>
    <rPh sb="2" eb="3">
      <t>ジョウ</t>
    </rPh>
    <rPh sb="4" eb="6">
      <t>チュウイ</t>
    </rPh>
    <rPh sb="6" eb="7">
      <t>テン</t>
    </rPh>
    <phoneticPr fontId="1"/>
  </si>
  <si>
    <t>（以下、印刷不要）</t>
    <rPh sb="1" eb="3">
      <t>イカ</t>
    </rPh>
    <rPh sb="4" eb="6">
      <t>インサツ</t>
    </rPh>
    <rPh sb="6" eb="8">
      <t>フヨウ</t>
    </rPh>
    <phoneticPr fontId="1"/>
  </si>
  <si>
    <t>附属田無演習林林長　　殿</t>
    <rPh sb="0" eb="2">
      <t>フゾク</t>
    </rPh>
    <rPh sb="2" eb="4">
      <t>タナシ</t>
    </rPh>
    <rPh sb="4" eb="6">
      <t>エンシュウ</t>
    </rPh>
    <rPh sb="6" eb="7">
      <t>リン</t>
    </rPh>
    <rPh sb="7" eb="8">
      <t>リン</t>
    </rPh>
    <rPh sb="8" eb="9">
      <t>チョウ</t>
    </rPh>
    <rPh sb="11" eb="12">
      <t>ドノ</t>
    </rPh>
    <phoneticPr fontId="1"/>
  </si>
  <si>
    <t>東京大学大学院農学生命科学研究科附属演習林利用規則に基づき下記の通り利用したいので許可願います</t>
    <phoneticPr fontId="1"/>
  </si>
  <si>
    <t>※本欄は田無演習林において記入します</t>
    <rPh sb="1" eb="3">
      <t>ホンラン</t>
    </rPh>
    <rPh sb="4" eb="6">
      <t>タナシ</t>
    </rPh>
    <rPh sb="6" eb="8">
      <t>エンシュウ</t>
    </rPh>
    <rPh sb="8" eb="9">
      <t>リン</t>
    </rPh>
    <rPh sb="13" eb="15">
      <t>キニュウ</t>
    </rPh>
    <phoneticPr fontId="1"/>
  </si>
  <si>
    <t>田無演習林研究・教育利用申込書</t>
    <rPh sb="0" eb="2">
      <t>タナシ</t>
    </rPh>
    <rPh sb="2" eb="4">
      <t>エンシュウ</t>
    </rPh>
    <rPh sb="4" eb="5">
      <t>リン</t>
    </rPh>
    <rPh sb="5" eb="7">
      <t>ケンキュウ</t>
    </rPh>
    <rPh sb="8" eb="10">
      <t>キョウイク</t>
    </rPh>
    <rPh sb="10" eb="12">
      <t>リヨウ</t>
    </rPh>
    <rPh sb="12" eb="15">
      <t>モウシコミショ</t>
    </rPh>
    <phoneticPr fontId="1"/>
  </si>
  <si>
    <t>種子</t>
    <rPh sb="0" eb="2">
      <t>シュシ</t>
    </rPh>
    <phoneticPr fontId="1"/>
  </si>
  <si>
    <t>苗木</t>
    <rPh sb="0" eb="2">
      <t>ナエギ</t>
    </rPh>
    <phoneticPr fontId="1"/>
  </si>
  <si>
    <t>立木</t>
    <rPh sb="0" eb="2">
      <t>リュウボク</t>
    </rPh>
    <phoneticPr fontId="1"/>
  </si>
  <si>
    <t>林小班名（</t>
    <rPh sb="0" eb="1">
      <t>リン</t>
    </rPh>
    <rPh sb="1" eb="2">
      <t>ショウ</t>
    </rPh>
    <rPh sb="2" eb="3">
      <t>ハン</t>
    </rPh>
    <rPh sb="3" eb="4">
      <t>メイ</t>
    </rPh>
    <phoneticPr fontId="1"/>
  </si>
  <si>
    <t>はい</t>
    <phoneticPr fontId="1"/>
  </si>
  <si>
    <t>いいえ</t>
    <phoneticPr fontId="1"/>
  </si>
  <si>
    <t>1．危険有害作業を実施します</t>
    <rPh sb="2" eb="4">
      <t>キケン</t>
    </rPh>
    <rPh sb="4" eb="6">
      <t>ユウガイ</t>
    </rPh>
    <rPh sb="6" eb="8">
      <t>サギョウ</t>
    </rPh>
    <rPh sb="9" eb="11">
      <t>ジッシ</t>
    </rPh>
    <phoneticPr fontId="1"/>
  </si>
  <si>
    <t>5．生物を外部から演習林内に持込みます</t>
    <rPh sb="2" eb="4">
      <t>セイブツ</t>
    </rPh>
    <rPh sb="9" eb="12">
      <t>エンシュウリン</t>
    </rPh>
    <rPh sb="12" eb="13">
      <t>ナイ</t>
    </rPh>
    <rPh sb="14" eb="16">
      <t>モチコミ</t>
    </rPh>
    <phoneticPr fontId="1"/>
  </si>
  <si>
    <t>～</t>
    <phoneticPr fontId="1"/>
  </si>
  <si>
    <t>終了年月日</t>
    <rPh sb="0" eb="2">
      <t>シュウリョウ</t>
    </rPh>
    <rPh sb="2" eb="5">
      <t>ネンガッピ</t>
    </rPh>
    <phoneticPr fontId="1"/>
  </si>
  <si>
    <t>不許可</t>
  </si>
  <si>
    <t>教</t>
    <phoneticPr fontId="1"/>
  </si>
  <si>
    <t>－</t>
    <phoneticPr fontId="1"/>
  </si>
  <si>
    <t>許可年月日：</t>
    <rPh sb="0" eb="2">
      <t>キョカ</t>
    </rPh>
    <rPh sb="2" eb="5">
      <t>ネンガッピ</t>
    </rPh>
    <phoneticPr fontId="1"/>
  </si>
  <si>
    <t>決裁区分：</t>
    <rPh sb="0" eb="2">
      <t>ケッサイ</t>
    </rPh>
    <rPh sb="2" eb="4">
      <t>クブン</t>
    </rPh>
    <phoneticPr fontId="1"/>
  </si>
  <si>
    <t>許可・</t>
    <rPh sb="0" eb="2">
      <t>キョカ</t>
    </rPh>
    <phoneticPr fontId="1"/>
  </si>
  <si>
    <t>研・</t>
    <phoneticPr fontId="1"/>
  </si>
  <si>
    <t>所属：</t>
    <rPh sb="0" eb="2">
      <t>ショゾク</t>
    </rPh>
    <phoneticPr fontId="1"/>
  </si>
  <si>
    <t xml:space="preserve"> 学部等</t>
    <rPh sb="1" eb="3">
      <t>ガクブ</t>
    </rPh>
    <rPh sb="3" eb="4">
      <t>トウ</t>
    </rPh>
    <phoneticPr fontId="1"/>
  </si>
  <si>
    <t>氏名：</t>
    <rPh sb="0" eb="2">
      <t>シメイ</t>
    </rPh>
    <phoneticPr fontId="1"/>
  </si>
  <si>
    <t>連絡先所在地：</t>
    <rPh sb="0" eb="3">
      <t>レンラクサキ</t>
    </rPh>
    <rPh sb="3" eb="6">
      <t>ショザイチ</t>
    </rPh>
    <phoneticPr fontId="1"/>
  </si>
  <si>
    <t>職名：</t>
    <rPh sb="0" eb="1">
      <t>ショク</t>
    </rPh>
    <rPh sb="1" eb="2">
      <t>メイ</t>
    </rPh>
    <phoneticPr fontId="1"/>
  </si>
  <si>
    <t>氏名：</t>
    <phoneticPr fontId="1"/>
  </si>
  <si>
    <t>　住所</t>
    <rPh sb="1" eb="3">
      <t>ジュウショ</t>
    </rPh>
    <phoneticPr fontId="1"/>
  </si>
  <si>
    <t>電話：</t>
    <rPh sb="0" eb="2">
      <t>デンワ</t>
    </rPh>
    <phoneticPr fontId="1"/>
  </si>
  <si>
    <t>　FAX：</t>
    <phoneticPr fontId="1"/>
  </si>
  <si>
    <t xml:space="preserve"> 所属区分：</t>
    <rPh sb="1" eb="3">
      <t>ショゾク</t>
    </rPh>
    <rPh sb="3" eb="5">
      <t>クブン</t>
    </rPh>
    <phoneticPr fontId="1"/>
  </si>
  <si>
    <t xml:space="preserve"> E-mail：</t>
    <phoneticPr fontId="1"/>
  </si>
  <si>
    <t>西暦</t>
    <rPh sb="0" eb="2">
      <t>セイレキ</t>
    </rPh>
    <phoneticPr fontId="1"/>
  </si>
  <si>
    <t>日</t>
    <rPh sb="0" eb="1">
      <t>ニチ</t>
    </rPh>
    <phoneticPr fontId="1"/>
  </si>
  <si>
    <t>　開始年月日</t>
    <rPh sb="1" eb="3">
      <t>カイシ</t>
    </rPh>
    <rPh sb="3" eb="6">
      <t>ネンガッピ</t>
    </rPh>
    <phoneticPr fontId="1"/>
  </si>
  <si>
    <t>2．不安な既往症またはアレルギーがあります</t>
    <rPh sb="2" eb="4">
      <t>フアン</t>
    </rPh>
    <rPh sb="5" eb="7">
      <t>キオウ</t>
    </rPh>
    <rPh sb="7" eb="8">
      <t>ショウ</t>
    </rPh>
    <phoneticPr fontId="1"/>
  </si>
  <si>
    <t>3．傷害保険に未加入または加入不明です</t>
    <rPh sb="2" eb="4">
      <t>ショウガイ</t>
    </rPh>
    <rPh sb="4" eb="6">
      <t>ホケン</t>
    </rPh>
    <rPh sb="7" eb="10">
      <t>ミカニュウ</t>
    </rPh>
    <rPh sb="13" eb="15">
      <t>カニュウ</t>
    </rPh>
    <rPh sb="15" eb="17">
      <t>フメイ</t>
    </rPh>
    <phoneticPr fontId="1"/>
  </si>
  <si>
    <t>紙面が足りない場合は別紙（様式自由）に記載してください。</t>
    <rPh sb="0" eb="2">
      <t>シメン</t>
    </rPh>
    <rPh sb="3" eb="4">
      <t>タ</t>
    </rPh>
    <rPh sb="7" eb="9">
      <t>バアイ</t>
    </rPh>
    <rPh sb="10" eb="12">
      <t>ベッシ</t>
    </rPh>
    <rPh sb="13" eb="15">
      <t>ヨウシキ</t>
    </rPh>
    <rPh sb="15" eb="17">
      <t>ジユウ</t>
    </rPh>
    <rPh sb="19" eb="21">
      <t>キサイ</t>
    </rPh>
    <phoneticPr fontId="1"/>
  </si>
  <si>
    <t>※「はい」の場合、作業者の資格等証明書類を添付してください</t>
    <rPh sb="6" eb="8">
      <t>バアイ</t>
    </rPh>
    <rPh sb="9" eb="12">
      <t>サギョウシャ</t>
    </rPh>
    <rPh sb="13" eb="15">
      <t>シカク</t>
    </rPh>
    <rPh sb="15" eb="16">
      <t>トウ</t>
    </rPh>
    <rPh sb="16" eb="18">
      <t>ショウメイ</t>
    </rPh>
    <rPh sb="18" eb="20">
      <t>ショルイ</t>
    </rPh>
    <rPh sb="21" eb="23">
      <t>テンプ</t>
    </rPh>
    <phoneticPr fontId="1"/>
  </si>
  <si>
    <t>2．機械･器具・工作物等の設置または多年生植物の植栽（種類と数量、設置場所、設置期間）</t>
    <rPh sb="2" eb="4">
      <t>キカイ</t>
    </rPh>
    <rPh sb="5" eb="7">
      <t>キグ</t>
    </rPh>
    <rPh sb="8" eb="11">
      <t>コウサクブツ</t>
    </rPh>
    <rPh sb="11" eb="12">
      <t>トウ</t>
    </rPh>
    <rPh sb="13" eb="15">
      <t>セッチ</t>
    </rPh>
    <rPh sb="18" eb="21">
      <t>タネンセイ</t>
    </rPh>
    <rPh sb="21" eb="23">
      <t>ショクブツ</t>
    </rPh>
    <rPh sb="24" eb="26">
      <t>ショクサイ</t>
    </rPh>
    <rPh sb="27" eb="29">
      <t>シュルイ</t>
    </rPh>
    <rPh sb="30" eb="32">
      <t>スウリョウ</t>
    </rPh>
    <rPh sb="33" eb="35">
      <t>セッチ</t>
    </rPh>
    <rPh sb="35" eb="37">
      <t>バショ</t>
    </rPh>
    <rPh sb="38" eb="40">
      <t>セッチ</t>
    </rPh>
    <rPh sb="40" eb="42">
      <t>キカン</t>
    </rPh>
    <phoneticPr fontId="1"/>
  </si>
  <si>
    <t>3．試料の分譲または採取（種類と条件、数量）</t>
    <rPh sb="2" eb="4">
      <t>シリョウ</t>
    </rPh>
    <rPh sb="5" eb="7">
      <t>ブンジョウ</t>
    </rPh>
    <rPh sb="10" eb="12">
      <t>サイシュ</t>
    </rPh>
    <phoneticPr fontId="1"/>
  </si>
  <si>
    <t>4．機械・器具・資材等の貸与（名称と数量）</t>
    <rPh sb="2" eb="4">
      <t>キカイ</t>
    </rPh>
    <rPh sb="5" eb="7">
      <t>キグ</t>
    </rPh>
    <rPh sb="8" eb="10">
      <t>シザイ</t>
    </rPh>
    <rPh sb="10" eb="11">
      <t>トウ</t>
    </rPh>
    <rPh sb="12" eb="14">
      <t>タイヨ</t>
    </rPh>
    <rPh sb="15" eb="17">
      <t>メイショウ</t>
    </rPh>
    <rPh sb="18" eb="20">
      <t>スウリョウ</t>
    </rPh>
    <phoneticPr fontId="1"/>
  </si>
  <si>
    <t>改訂</t>
    <rPh sb="0" eb="2">
      <t>カイテイ</t>
    </rPh>
    <phoneticPr fontId="1"/>
  </si>
  <si>
    <t>許可番号　：</t>
    <rPh sb="0" eb="2">
      <t>キョカ</t>
    </rPh>
    <rPh sb="2" eb="4">
      <t>バンゴウ</t>
    </rPh>
    <phoneticPr fontId="1"/>
  </si>
  <si>
    <t>第三苗畑</t>
    <rPh sb="0" eb="1">
      <t>ダイ</t>
    </rPh>
    <rPh sb="1" eb="2">
      <t>3</t>
    </rPh>
    <rPh sb="2" eb="4">
      <t>ナエハタ</t>
    </rPh>
    <phoneticPr fontId="1"/>
  </si>
  <si>
    <t>1．土地・施設の利用</t>
    <rPh sb="2" eb="4">
      <t>トチ</t>
    </rPh>
    <rPh sb="5" eb="7">
      <t>シセツ</t>
    </rPh>
    <rPh sb="8" eb="10">
      <t>リヨウ</t>
    </rPh>
    <phoneticPr fontId="1"/>
  </si>
  <si>
    <t>）</t>
  </si>
  <si>
    <t>（</t>
  </si>
  <si>
    <r>
      <t xml:space="preserve"> 大学</t>
    </r>
    <r>
      <rPr>
        <sz val="9"/>
        <rFont val="ＭＳ Ｐ明朝"/>
        <family val="1"/>
        <charset val="128"/>
      </rPr>
      <t>（または法人等）</t>
    </r>
    <rPh sb="7" eb="9">
      <t>ホウジン</t>
    </rPh>
    <phoneticPr fontId="1"/>
  </si>
  <si>
    <r>
      <t xml:space="preserve"> 学年</t>
    </r>
    <r>
      <rPr>
        <sz val="9"/>
        <rFont val="ＭＳ Ｐ明朝"/>
        <family val="1"/>
        <charset val="128"/>
      </rPr>
      <t>（または職名）</t>
    </r>
    <rPh sb="1" eb="3">
      <t>ガクネン</t>
    </rPh>
    <rPh sb="7" eb="9">
      <t>ショクメイ</t>
    </rPh>
    <phoneticPr fontId="1"/>
  </si>
  <si>
    <t>協力依頼
事項</t>
    <phoneticPr fontId="1"/>
  </si>
  <si>
    <t>合計</t>
    <rPh sb="0" eb="2">
      <t>ゴウケイ</t>
    </rPh>
    <phoneticPr fontId="1"/>
  </si>
  <si>
    <t>人</t>
    <rPh sb="0" eb="1">
      <t>ニン</t>
    </rPh>
    <phoneticPr fontId="1"/>
  </si>
  <si>
    <t>項目</t>
    <rPh sb="0" eb="2">
      <t>コウモク</t>
    </rPh>
    <phoneticPr fontId="10"/>
  </si>
  <si>
    <t>許可年月日（西暦）</t>
  </si>
  <si>
    <t>田無演習林内で実施する内容がわかるていどに具体的に記載</t>
    <rPh sb="0" eb="5">
      <t>タナシエンシュウリン</t>
    </rPh>
    <rPh sb="5" eb="6">
      <t>ナイ</t>
    </rPh>
    <rPh sb="7" eb="9">
      <t>ジッシ</t>
    </rPh>
    <rPh sb="11" eb="13">
      <t>ナイヨウ</t>
    </rPh>
    <rPh sb="21" eb="24">
      <t>グタイテキ</t>
    </rPh>
    <rPh sb="25" eb="27">
      <t>キサイ</t>
    </rPh>
    <phoneticPr fontId="10"/>
  </si>
  <si>
    <t>機械･器具・工作物等の設置または多年生植物の植栽</t>
    <phoneticPr fontId="10"/>
  </si>
  <si>
    <t>年度をまたいで設置したい場合に、種類と数量、場所、期間を記載</t>
    <rPh sb="0" eb="2">
      <t>ネンド</t>
    </rPh>
    <rPh sb="7" eb="9">
      <t>セッチ</t>
    </rPh>
    <rPh sb="12" eb="14">
      <t>バアイ</t>
    </rPh>
    <rPh sb="28" eb="30">
      <t>キサイ</t>
    </rPh>
    <phoneticPr fontId="10"/>
  </si>
  <si>
    <t>｛1.種子／2.苗木／3.立木／4.その他｝の番号を記載。複数のものを希望する場合はコンマで区切って記載</t>
    <rPh sb="23" eb="25">
      <t>バンゴウ</t>
    </rPh>
    <rPh sb="26" eb="28">
      <t>キサイ</t>
    </rPh>
    <rPh sb="29" eb="31">
      <t>フクスウ</t>
    </rPh>
    <rPh sb="35" eb="37">
      <t>キボウ</t>
    </rPh>
    <rPh sb="39" eb="41">
      <t>バアイ</t>
    </rPh>
    <rPh sb="46" eb="48">
      <t>クギ</t>
    </rPh>
    <rPh sb="50" eb="52">
      <t>キサイ</t>
    </rPh>
    <phoneticPr fontId="10"/>
  </si>
  <si>
    <t>機械・器具・資材等の貸与の希望</t>
    <rPh sb="13" eb="15">
      <t>キボウ</t>
    </rPh>
    <phoneticPr fontId="10"/>
  </si>
  <si>
    <t>試料の分譲または採取の希望の詳細</t>
    <rPh sb="11" eb="13">
      <t>キボウ</t>
    </rPh>
    <rPh sb="14" eb="16">
      <t>ショウサイ</t>
    </rPh>
    <phoneticPr fontId="10"/>
  </si>
  <si>
    <t>利用内容</t>
    <rPh sb="0" eb="2">
      <t>リヨウ</t>
    </rPh>
    <rPh sb="2" eb="4">
      <t>ナイヨウ</t>
    </rPh>
    <phoneticPr fontId="10"/>
  </si>
  <si>
    <t>｛0.なし／1.あり｝の番号を記載</t>
    <rPh sb="12" eb="14">
      <t>バンゴウ</t>
    </rPh>
    <rPh sb="15" eb="17">
      <t>キサイ</t>
    </rPh>
    <phoneticPr fontId="10"/>
  </si>
  <si>
    <t>不安な既往症またはアレルギーがあるか_内容と対応策</t>
    <rPh sb="19" eb="21">
      <t>ナイヨウ</t>
    </rPh>
    <rPh sb="22" eb="25">
      <t>タイオウサク</t>
    </rPh>
    <phoneticPr fontId="10"/>
  </si>
  <si>
    <t>危険有害作業（法定）を実施するか_内容と対応策</t>
    <rPh sb="0" eb="2">
      <t>キケン</t>
    </rPh>
    <rPh sb="2" eb="4">
      <t>ユウガイ</t>
    </rPh>
    <rPh sb="4" eb="6">
      <t>サギョウ</t>
    </rPh>
    <rPh sb="7" eb="9">
      <t>ホウテイ</t>
    </rPh>
    <rPh sb="11" eb="13">
      <t>ジッシ</t>
    </rPh>
    <rPh sb="17" eb="19">
      <t>ナイヨウ</t>
    </rPh>
    <rPh sb="20" eb="22">
      <t>タイオウ</t>
    </rPh>
    <rPh sb="22" eb="23">
      <t>サク</t>
    </rPh>
    <phoneticPr fontId="10"/>
  </si>
  <si>
    <t>上記で「1.あり」に該当する場合に具体的に記載</t>
    <rPh sb="0" eb="2">
      <t>ジョウキ</t>
    </rPh>
    <rPh sb="10" eb="12">
      <t>ガイトウ</t>
    </rPh>
    <rPh sb="14" eb="16">
      <t>バアイ</t>
    </rPh>
    <rPh sb="17" eb="20">
      <t>グタイテキ</t>
    </rPh>
    <rPh sb="21" eb="23">
      <t>キサイ</t>
    </rPh>
    <phoneticPr fontId="10"/>
  </si>
  <si>
    <t>｛0.利用者全員が加入している／1.加入していないか加入不明な者が利用者に含まれる｝の番号を記載</t>
    <rPh sb="3" eb="6">
      <t>リヨウシャ</t>
    </rPh>
    <rPh sb="6" eb="8">
      <t>ゼンイン</t>
    </rPh>
    <rPh sb="9" eb="11">
      <t>カニュウ</t>
    </rPh>
    <rPh sb="18" eb="20">
      <t>カニュウ</t>
    </rPh>
    <rPh sb="26" eb="28">
      <t>カニュウ</t>
    </rPh>
    <rPh sb="28" eb="30">
      <t>フメイ</t>
    </rPh>
    <rPh sb="31" eb="32">
      <t>モノ</t>
    </rPh>
    <rPh sb="33" eb="36">
      <t>リヨウシャ</t>
    </rPh>
    <rPh sb="37" eb="38">
      <t>フク</t>
    </rPh>
    <rPh sb="43" eb="45">
      <t>バンゴウ</t>
    </rPh>
    <rPh sb="46" eb="48">
      <t>キサイ</t>
    </rPh>
    <phoneticPr fontId="10"/>
  </si>
  <si>
    <t>傷害保険への加入_対応策</t>
    <rPh sb="6" eb="8">
      <t>カニュウ</t>
    </rPh>
    <rPh sb="9" eb="12">
      <t>タイオウサク</t>
    </rPh>
    <phoneticPr fontId="10"/>
  </si>
  <si>
    <t>上記で1.に該当する場合に具体的に記載。場合によりイベント保険などの利用も検討してください</t>
    <rPh sb="0" eb="2">
      <t>ジョウキ</t>
    </rPh>
    <rPh sb="6" eb="8">
      <t>ガイトウ</t>
    </rPh>
    <rPh sb="10" eb="12">
      <t>バアイ</t>
    </rPh>
    <rPh sb="13" eb="16">
      <t>グタイテキ</t>
    </rPh>
    <rPh sb="17" eb="19">
      <t>キサイ</t>
    </rPh>
    <rPh sb="20" eb="22">
      <t>バアイ</t>
    </rPh>
    <rPh sb="29" eb="31">
      <t>ホケン</t>
    </rPh>
    <rPh sb="34" eb="36">
      <t>リヨウ</t>
    </rPh>
    <rPh sb="37" eb="39">
      <t>ケントウ</t>
    </rPh>
    <phoneticPr fontId="10"/>
  </si>
  <si>
    <t>外部から演習林内への生物の持込み_内容と対応策</t>
    <rPh sb="17" eb="19">
      <t>ナイヨウ</t>
    </rPh>
    <rPh sb="20" eb="23">
      <t>タイオウサク</t>
    </rPh>
    <phoneticPr fontId="10"/>
  </si>
  <si>
    <t>田無演習林にて記載します</t>
    <rPh sb="0" eb="2">
      <t>タナシ</t>
    </rPh>
    <rPh sb="2" eb="4">
      <t>エンシュウ</t>
    </rPh>
    <rPh sb="4" eb="5">
      <t>リン</t>
    </rPh>
    <rPh sb="7" eb="9">
      <t>キサイ</t>
    </rPh>
    <phoneticPr fontId="10"/>
  </si>
  <si>
    <t>20190507のように半角数字のみで西暦で記載</t>
    <rPh sb="12" eb="14">
      <t>ハンカク</t>
    </rPh>
    <rPh sb="14" eb="16">
      <t>スウジ</t>
    </rPh>
    <phoneticPr fontId="10"/>
  </si>
  <si>
    <t>入構人数</t>
    <rPh sb="0" eb="2">
      <t>ニュウコウ</t>
    </rPh>
    <rPh sb="2" eb="4">
      <t>ニンズウ</t>
    </rPh>
    <phoneticPr fontId="1"/>
  </si>
  <si>
    <t>入構利用期間
（西暦）</t>
    <rPh sb="0" eb="2">
      <t>ニュウコウ</t>
    </rPh>
    <rPh sb="2" eb="4">
      <t>リヨウ</t>
    </rPh>
    <rPh sb="4" eb="6">
      <t>キカン</t>
    </rPh>
    <rPh sb="8" eb="10">
      <t>セイレキ</t>
    </rPh>
    <phoneticPr fontId="1"/>
  </si>
  <si>
    <t>利用内容種別</t>
    <rPh sb="0" eb="2">
      <t>リヨウ</t>
    </rPh>
    <rPh sb="2" eb="4">
      <t>ナイヨウ</t>
    </rPh>
    <rPh sb="4" eb="6">
      <t>シュベツ</t>
    </rPh>
    <phoneticPr fontId="1"/>
  </si>
  <si>
    <t>研究的利用</t>
    <rPh sb="0" eb="2">
      <t>ケンキュウ</t>
    </rPh>
    <rPh sb="2" eb="3">
      <t>テキ</t>
    </rPh>
    <rPh sb="3" eb="5">
      <t>リヨウ</t>
    </rPh>
    <phoneticPr fontId="1"/>
  </si>
  <si>
    <t>実習・研修的利用</t>
    <rPh sb="0" eb="2">
      <t>ジッシュウ</t>
    </rPh>
    <rPh sb="3" eb="5">
      <t>ケンシュウ</t>
    </rPh>
    <rPh sb="5" eb="6">
      <t>テキ</t>
    </rPh>
    <rPh sb="6" eb="8">
      <t>リヨウ</t>
    </rPh>
    <phoneticPr fontId="1"/>
  </si>
  <si>
    <t>入構利用
時間帯</t>
    <rPh sb="0" eb="2">
      <t>ニュウコウ</t>
    </rPh>
    <rPh sb="2" eb="4">
      <t>リヨウ</t>
    </rPh>
    <rPh sb="5" eb="8">
      <t>ジカンタイ</t>
    </rPh>
    <phoneticPr fontId="1"/>
  </si>
  <si>
    <t>本利用により卒論、修論または博論を作成する者の氏名と学年</t>
    <rPh sb="0" eb="1">
      <t>ホン</t>
    </rPh>
    <rPh sb="1" eb="3">
      <t>リヨウ</t>
    </rPh>
    <rPh sb="6" eb="7">
      <t>ソツ</t>
    </rPh>
    <rPh sb="9" eb="10">
      <t>オサム</t>
    </rPh>
    <rPh sb="14" eb="15">
      <t>ヒロシ</t>
    </rPh>
    <rPh sb="17" eb="19">
      <t>サクセイ</t>
    </rPh>
    <rPh sb="21" eb="22">
      <t>モノ</t>
    </rPh>
    <rPh sb="23" eb="25">
      <t>シメイ</t>
    </rPh>
    <rPh sb="26" eb="28">
      <t>ガクネン</t>
    </rPh>
    <phoneticPr fontId="1"/>
  </si>
  <si>
    <t>試料調製室</t>
    <rPh sb="0" eb="2">
      <t>シリョウ</t>
    </rPh>
    <rPh sb="2" eb="5">
      <t>チョウセイシツ</t>
    </rPh>
    <phoneticPr fontId="1"/>
  </si>
  <si>
    <t>別紙様式A-2により入構者全員の氏名、所属区分、緊急連絡先等情報を提出してください</t>
    <rPh sb="0" eb="2">
      <t>ベッシ</t>
    </rPh>
    <rPh sb="2" eb="4">
      <t>ヨウシキ</t>
    </rPh>
    <rPh sb="10" eb="12">
      <t>ニュウコウ</t>
    </rPh>
    <rPh sb="12" eb="13">
      <t>シャ</t>
    </rPh>
    <rPh sb="13" eb="15">
      <t>ゼンイン</t>
    </rPh>
    <rPh sb="16" eb="18">
      <t>シメイ</t>
    </rPh>
    <rPh sb="19" eb="21">
      <t>ショゾク</t>
    </rPh>
    <rPh sb="21" eb="23">
      <t>クブン</t>
    </rPh>
    <rPh sb="24" eb="26">
      <t>キンキュウ</t>
    </rPh>
    <rPh sb="26" eb="29">
      <t>レンラクサキ</t>
    </rPh>
    <rPh sb="29" eb="30">
      <t>トウ</t>
    </rPh>
    <rPh sb="30" eb="32">
      <t>ジョウホウ</t>
    </rPh>
    <rPh sb="33" eb="35">
      <t>テイシュツ</t>
    </rPh>
    <phoneticPr fontId="1"/>
  </si>
  <si>
    <t>時間外入構の予定は</t>
    <rPh sb="0" eb="3">
      <t>ジカンガイ</t>
    </rPh>
    <rPh sb="3" eb="5">
      <t>ニュウコウ</t>
    </rPh>
    <rPh sb="6" eb="8">
      <t>ヨテイ</t>
    </rPh>
    <phoneticPr fontId="1"/>
  </si>
  <si>
    <t>ある</t>
    <phoneticPr fontId="1"/>
  </si>
  <si>
    <t>ない</t>
    <phoneticPr fontId="1"/>
  </si>
  <si>
    <t>に主に利用し、</t>
    <rPh sb="1" eb="2">
      <t>オモ</t>
    </rPh>
    <rPh sb="3" eb="5">
      <t>リヨウ</t>
    </rPh>
    <phoneticPr fontId="1"/>
  </si>
  <si>
    <r>
      <t>本申込書のセルの幅を変えたり</t>
    </r>
    <r>
      <rPr>
        <sz val="10"/>
        <color indexed="10"/>
        <rFont val="ＭＳ Ｐ明朝"/>
        <family val="1"/>
        <charset val="128"/>
      </rPr>
      <t>行や列を加除したりしないで</t>
    </r>
    <r>
      <rPr>
        <sz val="10"/>
        <rFont val="ＭＳ Ｐ明朝"/>
        <family val="1"/>
        <charset val="128"/>
      </rPr>
      <t>ください。Alt+Enterを押すと、セル内で改行できます。フォントサイズは適宜縮小して結構です。</t>
    </r>
    <rPh sb="0" eb="1">
      <t>ホン</t>
    </rPh>
    <rPh sb="1" eb="4">
      <t>モウシコミショ</t>
    </rPh>
    <rPh sb="14" eb="15">
      <t>ギョウ</t>
    </rPh>
    <rPh sb="16" eb="17">
      <t>レツ</t>
    </rPh>
    <rPh sb="18" eb="20">
      <t>カジョ</t>
    </rPh>
    <rPh sb="42" eb="43">
      <t>オ</t>
    </rPh>
    <rPh sb="48" eb="49">
      <t>ナイ</t>
    </rPh>
    <rPh sb="50" eb="52">
      <t>カイギョウ</t>
    </rPh>
    <rPh sb="65" eb="67">
      <t>テキギ</t>
    </rPh>
    <rPh sb="67" eb="69">
      <t>シュクショウ</t>
    </rPh>
    <rPh sb="71" eb="73">
      <t>ケッコウ</t>
    </rPh>
    <phoneticPr fontId="1"/>
  </si>
  <si>
    <t>入構利用期間：複数年度にわたる入構利用の場合は、毎年度4月に利用申込を行ってください。</t>
    <rPh sb="0" eb="2">
      <t>ニュウコウ</t>
    </rPh>
    <rPh sb="2" eb="4">
      <t>リヨウ</t>
    </rPh>
    <rPh sb="4" eb="6">
      <t>キカン</t>
    </rPh>
    <rPh sb="7" eb="9">
      <t>フクスウ</t>
    </rPh>
    <rPh sb="9" eb="11">
      <t>ネンド</t>
    </rPh>
    <rPh sb="15" eb="17">
      <t>ニュウコウ</t>
    </rPh>
    <rPh sb="17" eb="19">
      <t>リヨウ</t>
    </rPh>
    <rPh sb="20" eb="22">
      <t>バアイ</t>
    </rPh>
    <rPh sb="24" eb="27">
      <t>マイネンド</t>
    </rPh>
    <rPh sb="28" eb="29">
      <t>ガツ</t>
    </rPh>
    <rPh sb="30" eb="32">
      <t>リヨウ</t>
    </rPh>
    <rPh sb="32" eb="34">
      <t>モウシコミ</t>
    </rPh>
    <rPh sb="35" eb="36">
      <t>オコナ</t>
    </rPh>
    <phoneticPr fontId="1"/>
  </si>
  <si>
    <t>試薬・農薬の使用：試薬・農薬の使用を予定している方は、必ず事前にスタッフと相談してください。田無キャンパスのルールに従った使用方法をお願いいたします。</t>
    <rPh sb="0" eb="2">
      <t>シヤク</t>
    </rPh>
    <rPh sb="3" eb="5">
      <t>ノウヤク</t>
    </rPh>
    <rPh sb="6" eb="8">
      <t>シヨウ</t>
    </rPh>
    <rPh sb="9" eb="11">
      <t>シヤク</t>
    </rPh>
    <rPh sb="12" eb="14">
      <t>ノウヤク</t>
    </rPh>
    <rPh sb="15" eb="17">
      <t>シヨウ</t>
    </rPh>
    <rPh sb="18" eb="20">
      <t>ヨテイ</t>
    </rPh>
    <rPh sb="24" eb="25">
      <t>カタ</t>
    </rPh>
    <rPh sb="27" eb="28">
      <t>カナラ</t>
    </rPh>
    <rPh sb="29" eb="31">
      <t>ジゼン</t>
    </rPh>
    <rPh sb="37" eb="39">
      <t>ソウダン</t>
    </rPh>
    <rPh sb="46" eb="48">
      <t>タナシ</t>
    </rPh>
    <rPh sb="58" eb="59">
      <t>シタガ</t>
    </rPh>
    <rPh sb="61" eb="63">
      <t>シヨウ</t>
    </rPh>
    <rPh sb="63" eb="65">
      <t>ホウホウ</t>
    </rPh>
    <rPh sb="67" eb="68">
      <t>ネガ</t>
    </rPh>
    <phoneticPr fontId="1"/>
  </si>
  <si>
    <t>別紙（様式A-2）により入構者全員の名簿と緊急時対応情報（連絡先等）を提出して下さい。</t>
    <rPh sb="12" eb="14">
      <t>ニュウコウ</t>
    </rPh>
    <rPh sb="14" eb="15">
      <t>シャ</t>
    </rPh>
    <rPh sb="24" eb="26">
      <t>タイオウ</t>
    </rPh>
    <rPh sb="26" eb="28">
      <t>ジョウホウ</t>
    </rPh>
    <rPh sb="32" eb="33">
      <t>トウ</t>
    </rPh>
    <phoneticPr fontId="1"/>
  </si>
  <si>
    <t>※時間外入構をおこなう予定のある場合は、必ず事前に田無演習林と協議し承認を得てください</t>
    <rPh sb="1" eb="4">
      <t>ジカンガイ</t>
    </rPh>
    <rPh sb="4" eb="6">
      <t>ニュウコウ</t>
    </rPh>
    <rPh sb="11" eb="13">
      <t>ヨテイ</t>
    </rPh>
    <rPh sb="16" eb="18">
      <t>バアイ</t>
    </rPh>
    <rPh sb="20" eb="21">
      <t>カナラ</t>
    </rPh>
    <rPh sb="22" eb="24">
      <t>ジゼン</t>
    </rPh>
    <rPh sb="25" eb="30">
      <t>タナシエンシュウリン</t>
    </rPh>
    <rPh sb="31" eb="33">
      <t>キョウギ</t>
    </rPh>
    <rPh sb="34" eb="36">
      <t>ショウニン</t>
    </rPh>
    <rPh sb="37" eb="38">
      <t>エ</t>
    </rPh>
    <phoneticPr fontId="1"/>
  </si>
  <si>
    <t>研究課題等または
授業・研修等の名称</t>
    <rPh sb="0" eb="2">
      <t>ケンキュウ</t>
    </rPh>
    <rPh sb="2" eb="4">
      <t>カダイ</t>
    </rPh>
    <rPh sb="4" eb="5">
      <t>トウ</t>
    </rPh>
    <rPh sb="9" eb="11">
      <t>ジュギョウ</t>
    </rPh>
    <rPh sb="12" eb="14">
      <t>ケンシュウ</t>
    </rPh>
    <rPh sb="14" eb="15">
      <t>トウ</t>
    </rPh>
    <phoneticPr fontId="1"/>
  </si>
  <si>
    <t>※東京大学の正規の授業科目以外で実習・研修等に利用する場合は、シラバスやそれに相当する資料を添付してください</t>
    <rPh sb="1" eb="3">
      <t>トウキョウ</t>
    </rPh>
    <rPh sb="3" eb="5">
      <t>ダイガク</t>
    </rPh>
    <rPh sb="6" eb="8">
      <t>セイキ</t>
    </rPh>
    <rPh sb="9" eb="11">
      <t>ジュギョウ</t>
    </rPh>
    <rPh sb="11" eb="13">
      <t>カモク</t>
    </rPh>
    <rPh sb="13" eb="15">
      <t>イガイ</t>
    </rPh>
    <rPh sb="16" eb="18">
      <t>ジッシュウ</t>
    </rPh>
    <rPh sb="19" eb="21">
      <t>ケンシュウ</t>
    </rPh>
    <rPh sb="21" eb="22">
      <t>トウ</t>
    </rPh>
    <rPh sb="23" eb="25">
      <t>リヨウ</t>
    </rPh>
    <rPh sb="27" eb="29">
      <t>バアイ</t>
    </rPh>
    <rPh sb="39" eb="41">
      <t>ソウトウ</t>
    </rPh>
    <rPh sb="43" eb="45">
      <t>シリョウ</t>
    </rPh>
    <rPh sb="46" eb="48">
      <t>テンプ</t>
    </rPh>
    <phoneticPr fontId="1"/>
  </si>
  <si>
    <t>入構利用代表者</t>
    <rPh sb="0" eb="2">
      <t>ニュウコウ</t>
    </rPh>
    <rPh sb="2" eb="4">
      <t>リヨウ</t>
    </rPh>
    <rPh sb="4" eb="6">
      <t>ダイヒョウ</t>
    </rPh>
    <rPh sb="6" eb="7">
      <t>シャ</t>
    </rPh>
    <phoneticPr fontId="1"/>
  </si>
  <si>
    <t>※「入構利用代表者」とは主たる入構利用者で、入構者全員を引率する役割を担います</t>
    <rPh sb="2" eb="4">
      <t>ニュウコウ</t>
    </rPh>
    <rPh sb="4" eb="6">
      <t>リヨウ</t>
    </rPh>
    <rPh sb="6" eb="8">
      <t>ダイヒョウ</t>
    </rPh>
    <rPh sb="8" eb="9">
      <t>シャ</t>
    </rPh>
    <rPh sb="12" eb="13">
      <t>シュ</t>
    </rPh>
    <rPh sb="15" eb="17">
      <t>ニュウコウ</t>
    </rPh>
    <rPh sb="17" eb="19">
      <t>リヨウ</t>
    </rPh>
    <rPh sb="19" eb="20">
      <t>シャ</t>
    </rPh>
    <rPh sb="22" eb="24">
      <t>ニュウコウ</t>
    </rPh>
    <rPh sb="24" eb="25">
      <t>シャ</t>
    </rPh>
    <rPh sb="25" eb="27">
      <t>ゼンイン</t>
    </rPh>
    <rPh sb="28" eb="30">
      <t>インソツ</t>
    </rPh>
    <rPh sb="32" eb="34">
      <t>ヤクワリ</t>
    </rPh>
    <rPh sb="35" eb="36">
      <t>ニナ</t>
    </rPh>
    <phoneticPr fontId="1"/>
  </si>
  <si>
    <t>※入構利用者が複数名の場合は、代表者の補助的役割を果たす副代表者を名簿において別途指名してください</t>
    <rPh sb="33" eb="35">
      <t>メイボ</t>
    </rPh>
    <phoneticPr fontId="1"/>
  </si>
  <si>
    <t>利用内容：とくに演習林で行う作業について詳しく記述してください。</t>
    <rPh sb="0" eb="2">
      <t>リヨウ</t>
    </rPh>
    <rPh sb="2" eb="4">
      <t>ナイヨウ</t>
    </rPh>
    <rPh sb="8" eb="11">
      <t>エンシュウリン</t>
    </rPh>
    <rPh sb="12" eb="13">
      <t>オコナ</t>
    </rPh>
    <rPh sb="14" eb="16">
      <t>サギョウ</t>
    </rPh>
    <rPh sb="20" eb="21">
      <t>クワ</t>
    </rPh>
    <rPh sb="23" eb="25">
      <t>キジュツ</t>
    </rPh>
    <phoneticPr fontId="1"/>
  </si>
  <si>
    <r>
      <t>利用内容</t>
    </r>
    <r>
      <rPr>
        <sz val="9"/>
        <rFont val="ＭＳ Ｐ明朝"/>
        <family val="1"/>
        <charset val="128"/>
      </rPr>
      <t>（研究目的の概要および演習林内で実施する具体的作業内容等）</t>
    </r>
    <rPh sb="0" eb="2">
      <t>リヨウ</t>
    </rPh>
    <rPh sb="2" eb="4">
      <t>ナイヨウ</t>
    </rPh>
    <rPh sb="5" eb="7">
      <t>ケンキュウ</t>
    </rPh>
    <rPh sb="7" eb="9">
      <t>モクテキ</t>
    </rPh>
    <rPh sb="27" eb="29">
      <t>サギョウ</t>
    </rPh>
    <rPh sb="29" eb="31">
      <t>ナイヨウ</t>
    </rPh>
    <rPh sb="31" eb="32">
      <t>トウトウ</t>
    </rPh>
    <phoneticPr fontId="1"/>
  </si>
  <si>
    <t>※自ら入構することなく試料やデータの分譲のみを希望する利用者も、便宜的に入構利用代表者欄に必要事項をご記入ください</t>
    <rPh sb="1" eb="2">
      <t>ミズカ</t>
    </rPh>
    <rPh sb="3" eb="5">
      <t>ニュウコウ</t>
    </rPh>
    <rPh sb="11" eb="13">
      <t>シリョウ</t>
    </rPh>
    <rPh sb="18" eb="20">
      <t>ブンジョウ</t>
    </rPh>
    <rPh sb="23" eb="25">
      <t>キボウ</t>
    </rPh>
    <rPh sb="27" eb="30">
      <t>リヨウシャ</t>
    </rPh>
    <rPh sb="29" eb="30">
      <t>モノ</t>
    </rPh>
    <rPh sb="32" eb="35">
      <t>ベンギテキ</t>
    </rPh>
    <rPh sb="36" eb="38">
      <t>ニュウコウ</t>
    </rPh>
    <rPh sb="38" eb="40">
      <t>リヨウ</t>
    </rPh>
    <rPh sb="40" eb="42">
      <t>ダイヒョウ</t>
    </rPh>
    <rPh sb="42" eb="43">
      <t>シャ</t>
    </rPh>
    <rPh sb="43" eb="44">
      <t>ラン</t>
    </rPh>
    <rPh sb="45" eb="47">
      <t>ヒツヨウ</t>
    </rPh>
    <rPh sb="47" eb="49">
      <t>ジコウ</t>
    </rPh>
    <rPh sb="51" eb="53">
      <t>キニュウ</t>
    </rPh>
    <phoneticPr fontId="1"/>
  </si>
  <si>
    <t>※「利用責任者」は、自身の入構の有無にかかわらず、入構利用者のおこなう利用について監督責任を負います</t>
    <rPh sb="2" eb="7">
      <t>リヨウセキニンシャ</t>
    </rPh>
    <rPh sb="10" eb="12">
      <t>ジシン</t>
    </rPh>
    <rPh sb="13" eb="15">
      <t>ニュウコウ</t>
    </rPh>
    <rPh sb="16" eb="18">
      <t>ウム</t>
    </rPh>
    <rPh sb="25" eb="27">
      <t>ニュウコウ</t>
    </rPh>
    <rPh sb="27" eb="30">
      <t>リヨウシャ</t>
    </rPh>
    <rPh sb="35" eb="37">
      <t>リヨウ</t>
    </rPh>
    <rPh sb="41" eb="43">
      <t>カントク</t>
    </rPh>
    <rPh sb="43" eb="45">
      <t>セキニン</t>
    </rPh>
    <rPh sb="46" eb="47">
      <t>オ</t>
    </rPh>
    <phoneticPr fontId="1"/>
  </si>
  <si>
    <t>※「利用責任者」が「入構利用代表者」と同一の場合は記入を省略できます</t>
    <rPh sb="2" eb="7">
      <t>リヨウセキニンシャ</t>
    </rPh>
    <rPh sb="10" eb="12">
      <t>ニュウコウ</t>
    </rPh>
    <rPh sb="12" eb="14">
      <t>リヨウ</t>
    </rPh>
    <rPh sb="14" eb="17">
      <t>ダイヒョウシャ</t>
    </rPh>
    <rPh sb="19" eb="21">
      <t>ドウイツ</t>
    </rPh>
    <rPh sb="22" eb="24">
      <t>バアイ</t>
    </rPh>
    <rPh sb="25" eb="27">
      <t>キニュウ</t>
    </rPh>
    <rPh sb="28" eb="30">
      <t>ショウリャク</t>
    </rPh>
    <phoneticPr fontId="1"/>
  </si>
  <si>
    <t>研究・</t>
    <rPh sb="0" eb="2">
      <t>ケンキュウ</t>
    </rPh>
    <phoneticPr fontId="1"/>
  </si>
  <si>
    <t>・本紙に記載の情報は田無演習林の利用対応業務および利用実績報告のための統計処理にのみ使用し、適切に管理の上他の目的に使用することはありません。・本申込書は、初回利用予定日の前月の15日までに提出して下さい。・演習林に来られる時は、毎回、事前に来訪日時を連絡するようにして下さい。</t>
    <rPh sb="12" eb="14">
      <t>エンシュウ</t>
    </rPh>
    <rPh sb="14" eb="15">
      <t>リン</t>
    </rPh>
    <rPh sb="25" eb="27">
      <t>リヨウ</t>
    </rPh>
    <rPh sb="27" eb="29">
      <t>ジッセキ</t>
    </rPh>
    <rPh sb="29" eb="31">
      <t>ホウコク</t>
    </rPh>
    <rPh sb="35" eb="37">
      <t>トウケイ</t>
    </rPh>
    <rPh sb="37" eb="39">
      <t>ショリ</t>
    </rPh>
    <rPh sb="78" eb="80">
      <t>ショカイ</t>
    </rPh>
    <rPh sb="104" eb="107">
      <t>エンシュウリン</t>
    </rPh>
    <rPh sb="108" eb="109">
      <t>コ</t>
    </rPh>
    <rPh sb="112" eb="113">
      <t>トキ</t>
    </rPh>
    <rPh sb="115" eb="117">
      <t>マイカイ</t>
    </rPh>
    <rPh sb="118" eb="120">
      <t>ジゼン</t>
    </rPh>
    <rPh sb="121" eb="123">
      <t>ライホウ</t>
    </rPh>
    <rPh sb="123" eb="125">
      <t>ニチジ</t>
    </rPh>
    <rPh sb="126" eb="128">
      <t>レンラク</t>
    </rPh>
    <rPh sb="135" eb="136">
      <t>クダ</t>
    </rPh>
    <phoneticPr fontId="1"/>
  </si>
  <si>
    <t>（どちらか一方を塗りつぶし■としてください）</t>
    <rPh sb="5" eb="7">
      <t>イッポウ</t>
    </rPh>
    <rPh sb="8" eb="9">
      <t>ヌ</t>
    </rPh>
    <phoneticPr fontId="1"/>
  </si>
  <si>
    <t>※実験室または試料調製室に機器等を設置する場合、別途「機器等の設置申込書」を提出いただくことがあります</t>
    <rPh sb="1" eb="4">
      <t>ジッケンシツ</t>
    </rPh>
    <rPh sb="7" eb="9">
      <t>シリョウ</t>
    </rPh>
    <rPh sb="9" eb="12">
      <t>チョウセイシツ</t>
    </rPh>
    <rPh sb="13" eb="15">
      <t>キキ</t>
    </rPh>
    <rPh sb="15" eb="16">
      <t>トウ</t>
    </rPh>
    <rPh sb="17" eb="19">
      <t>セッチ</t>
    </rPh>
    <rPh sb="21" eb="23">
      <t>バアイ</t>
    </rPh>
    <rPh sb="24" eb="26">
      <t>ベット</t>
    </rPh>
    <rPh sb="27" eb="29">
      <t>キキ</t>
    </rPh>
    <rPh sb="29" eb="30">
      <t>トウ</t>
    </rPh>
    <rPh sb="31" eb="33">
      <t>セッチ</t>
    </rPh>
    <rPh sb="33" eb="36">
      <t>モウシコミショ</t>
    </rPh>
    <rPh sb="38" eb="40">
      <t>テイシュツ</t>
    </rPh>
    <phoneticPr fontId="1"/>
  </si>
  <si>
    <r>
      <rPr>
        <sz val="10"/>
        <rFont val="ＭＳ Ｐ明朝"/>
        <family val="1"/>
        <charset val="128"/>
      </rPr>
      <t>利用希望施設・材料等</t>
    </r>
    <r>
      <rPr>
        <sz val="8"/>
        <rFont val="ＭＳ Ｐ明朝"/>
        <family val="1"/>
        <charset val="128"/>
      </rPr>
      <t>（希望するもの全てを塗りつぶし■とし可能な限り具体的に記入してください。不明な点はご相談ください）</t>
    </r>
    <rPh sb="0" eb="2">
      <t>リヨウ</t>
    </rPh>
    <rPh sb="2" eb="4">
      <t>キボウ</t>
    </rPh>
    <rPh sb="4" eb="6">
      <t>シセツ</t>
    </rPh>
    <rPh sb="7" eb="9">
      <t>ザイリョウ</t>
    </rPh>
    <rPh sb="9" eb="10">
      <t>トウ</t>
    </rPh>
    <rPh sb="11" eb="13">
      <t>キボウ</t>
    </rPh>
    <rPh sb="17" eb="18">
      <t>スベ</t>
    </rPh>
    <rPh sb="20" eb="21">
      <t>ヌ</t>
    </rPh>
    <rPh sb="28" eb="30">
      <t>カノウ</t>
    </rPh>
    <rPh sb="31" eb="32">
      <t>カギ</t>
    </rPh>
    <rPh sb="33" eb="35">
      <t>グタイ</t>
    </rPh>
    <rPh sb="35" eb="36">
      <t>テキ</t>
    </rPh>
    <rPh sb="37" eb="39">
      <t>キニュウ</t>
    </rPh>
    <rPh sb="46" eb="48">
      <t>フメイ</t>
    </rPh>
    <rPh sb="49" eb="50">
      <t>テン</t>
    </rPh>
    <rPh sb="52" eb="54">
      <t>ソウダン</t>
    </rPh>
    <phoneticPr fontId="1"/>
  </si>
  <si>
    <r>
      <rPr>
        <sz val="10"/>
        <rFont val="ＭＳ Ｐ明朝"/>
        <family val="1"/>
        <charset val="128"/>
      </rPr>
      <t>安全衛生管理に関する確認事項</t>
    </r>
    <r>
      <rPr>
        <sz val="8"/>
        <rFont val="ＭＳ Ｐ明朝"/>
        <family val="1"/>
        <charset val="128"/>
      </rPr>
      <t>（利用者のいずれかが該当する場合「はい」、全員が該当しない場合「いいえ」を塗りつぶし■に）</t>
    </r>
    <rPh sb="0" eb="2">
      <t>アンゼン</t>
    </rPh>
    <rPh sb="2" eb="4">
      <t>エイセイ</t>
    </rPh>
    <rPh sb="4" eb="6">
      <t>カンリ</t>
    </rPh>
    <rPh sb="7" eb="8">
      <t>カン</t>
    </rPh>
    <rPh sb="10" eb="12">
      <t>カクニン</t>
    </rPh>
    <rPh sb="12" eb="14">
      <t>ジコウ</t>
    </rPh>
    <rPh sb="15" eb="18">
      <t>リヨウシャ</t>
    </rPh>
    <rPh sb="24" eb="26">
      <t>ガイトウ</t>
    </rPh>
    <rPh sb="28" eb="30">
      <t>バアイ</t>
    </rPh>
    <rPh sb="35" eb="37">
      <t>ゼンイン</t>
    </rPh>
    <rPh sb="38" eb="40">
      <t>ガイトウ</t>
    </rPh>
    <rPh sb="43" eb="45">
      <t>バアイ</t>
    </rPh>
    <rPh sb="51" eb="52">
      <t>ヌ</t>
    </rPh>
    <phoneticPr fontId="1"/>
  </si>
  <si>
    <t>※試料分譲やデータ利用のみを希望し入構利用のない場合は、入構人数を0としてください。また、様式A-2による名簿や緊急時対応情報の提出も不要です</t>
    <rPh sb="1" eb="3">
      <t>シリョウ</t>
    </rPh>
    <rPh sb="3" eb="5">
      <t>ブンジョウ</t>
    </rPh>
    <rPh sb="9" eb="11">
      <t>リヨウ</t>
    </rPh>
    <rPh sb="14" eb="16">
      <t>キボウ</t>
    </rPh>
    <rPh sb="17" eb="19">
      <t>ニュウコウ</t>
    </rPh>
    <rPh sb="19" eb="21">
      <t>リヨウ</t>
    </rPh>
    <rPh sb="24" eb="26">
      <t>バアイ</t>
    </rPh>
    <rPh sb="28" eb="30">
      <t>ニュウコウ</t>
    </rPh>
    <rPh sb="30" eb="32">
      <t>ニンズウ</t>
    </rPh>
    <rPh sb="45" eb="47">
      <t>ヨウシキ</t>
    </rPh>
    <rPh sb="53" eb="55">
      <t>メイボ</t>
    </rPh>
    <rPh sb="56" eb="59">
      <t>キンキュウジ</t>
    </rPh>
    <rPh sb="59" eb="61">
      <t>タイオウ</t>
    </rPh>
    <rPh sb="61" eb="63">
      <t>ジョウホウ</t>
    </rPh>
    <rPh sb="64" eb="66">
      <t>テイシュツ</t>
    </rPh>
    <rPh sb="67" eb="69">
      <t>フヨウ</t>
    </rPh>
    <phoneticPr fontId="1"/>
  </si>
  <si>
    <t>※「■」は、「しかく」などと打ち変換すると出ます。手書きの場合はチェック✔でも構いません</t>
    <rPh sb="14" eb="15">
      <t>ウ</t>
    </rPh>
    <rPh sb="16" eb="18">
      <t>ヘンカン</t>
    </rPh>
    <rPh sb="21" eb="22">
      <t>デ</t>
    </rPh>
    <rPh sb="25" eb="27">
      <t>テガ</t>
    </rPh>
    <rPh sb="29" eb="31">
      <t>バアイ</t>
    </rPh>
    <rPh sb="39" eb="40">
      <t>カマ</t>
    </rPh>
    <phoneticPr fontId="1"/>
  </si>
  <si>
    <t>入構利用代表者_氏名</t>
    <rPh sb="0" eb="2">
      <t>ニュウコウ</t>
    </rPh>
    <rPh sb="2" eb="4">
      <t>リヨウ</t>
    </rPh>
    <rPh sb="4" eb="7">
      <t>ダイヒョウシャ</t>
    </rPh>
    <rPh sb="8" eb="10">
      <t>シメイ</t>
    </rPh>
    <phoneticPr fontId="10"/>
  </si>
  <si>
    <t>入構利用代表者_所属区分</t>
    <phoneticPr fontId="10"/>
  </si>
  <si>
    <t>入構利用代表者_大学等名</t>
    <phoneticPr fontId="10"/>
  </si>
  <si>
    <t>入構利用代表者_学部等名</t>
    <phoneticPr fontId="10"/>
  </si>
  <si>
    <t>入構利用代表者_学年または職名</t>
    <phoneticPr fontId="10"/>
  </si>
  <si>
    <t>入構利用代表者_郵便番号</t>
    <phoneticPr fontId="10"/>
  </si>
  <si>
    <t>入構利用代表者_住所</t>
    <phoneticPr fontId="10"/>
  </si>
  <si>
    <t>入構利用代表者_電話番号</t>
    <phoneticPr fontId="10"/>
  </si>
  <si>
    <t>入構利用代表者_FAX番号</t>
    <phoneticPr fontId="10"/>
  </si>
  <si>
    <t>入構利用代表者_E-mail</t>
    <phoneticPr fontId="10"/>
  </si>
  <si>
    <t>利用責任者_E-mail</t>
    <phoneticPr fontId="10"/>
  </si>
  <si>
    <t>入構利用代表者が学生の場合に記入必須</t>
    <rPh sb="2" eb="4">
      <t>リヨウ</t>
    </rPh>
    <rPh sb="4" eb="7">
      <t>ダイヒョウシャ</t>
    </rPh>
    <rPh sb="8" eb="10">
      <t>ガクセイ</t>
    </rPh>
    <rPh sb="11" eb="13">
      <t>バアイ</t>
    </rPh>
    <rPh sb="14" eb="16">
      <t>キニュウ</t>
    </rPh>
    <rPh sb="16" eb="18">
      <t>ヒッス</t>
    </rPh>
    <phoneticPr fontId="10"/>
  </si>
  <si>
    <t>入構利用時間帯</t>
    <rPh sb="0" eb="2">
      <t>ニュウコウ</t>
    </rPh>
    <rPh sb="2" eb="4">
      <t>リヨウ</t>
    </rPh>
    <rPh sb="4" eb="7">
      <t>ジカンタイ</t>
    </rPh>
    <phoneticPr fontId="10"/>
  </si>
  <si>
    <t>該当者が1名のみの場合、記載不要</t>
    <rPh sb="0" eb="3">
      <t>ガイトウシャ</t>
    </rPh>
    <rPh sb="5" eb="6">
      <t>メイ</t>
    </rPh>
    <rPh sb="9" eb="11">
      <t>バアイ</t>
    </rPh>
    <rPh sb="12" eb="14">
      <t>キサイ</t>
    </rPh>
    <rPh sb="14" eb="16">
      <t>フヨウ</t>
    </rPh>
    <phoneticPr fontId="10"/>
  </si>
  <si>
    <t>該当者が2名以下の場合、記載不要</t>
    <rPh sb="0" eb="3">
      <t>ガイトウシャ</t>
    </rPh>
    <rPh sb="5" eb="6">
      <t>メイ</t>
    </rPh>
    <rPh sb="6" eb="8">
      <t>イカ</t>
    </rPh>
    <rPh sb="9" eb="11">
      <t>バアイ</t>
    </rPh>
    <rPh sb="12" eb="14">
      <t>キサイ</t>
    </rPh>
    <rPh sb="14" eb="16">
      <t>フヨウ</t>
    </rPh>
    <phoneticPr fontId="10"/>
  </si>
  <si>
    <t>演習林へ協力を依頼したい事項について具体的に記載</t>
    <rPh sb="0" eb="3">
      <t>エンシュウリン</t>
    </rPh>
    <rPh sb="4" eb="6">
      <t>キョウリョク</t>
    </rPh>
    <rPh sb="7" eb="9">
      <t>イライ</t>
    </rPh>
    <rPh sb="12" eb="14">
      <t>ジコウ</t>
    </rPh>
    <rPh sb="18" eb="21">
      <t>グタイテキ</t>
    </rPh>
    <rPh sb="22" eb="24">
      <t>キサイ</t>
    </rPh>
    <phoneticPr fontId="10"/>
  </si>
  <si>
    <t>4．試薬または農薬を持ち込んで使用します</t>
    <rPh sb="2" eb="4">
      <t>シヤク</t>
    </rPh>
    <rPh sb="7" eb="9">
      <t>ノウヤク</t>
    </rPh>
    <rPh sb="10" eb="11">
      <t>モ</t>
    </rPh>
    <rPh sb="12" eb="13">
      <t>コ</t>
    </rPh>
    <rPh sb="15" eb="17">
      <t>シヨウ</t>
    </rPh>
    <phoneticPr fontId="1"/>
  </si>
  <si>
    <t>試薬または農薬の持込_内容と対応策</t>
    <rPh sb="8" eb="10">
      <t>モチコミ</t>
    </rPh>
    <rPh sb="11" eb="13">
      <t>ナイヨウ</t>
    </rPh>
    <rPh sb="14" eb="17">
      <t>タイオウサク</t>
    </rPh>
    <phoneticPr fontId="10"/>
  </si>
  <si>
    <t>（1）</t>
    <phoneticPr fontId="15"/>
  </si>
  <si>
    <t>（2）</t>
  </si>
  <si>
    <t>（3）</t>
  </si>
  <si>
    <t>（4）</t>
  </si>
  <si>
    <t>（5）</t>
  </si>
  <si>
    <t>（6）</t>
  </si>
  <si>
    <t>（7）</t>
  </si>
  <si>
    <t>（8）</t>
  </si>
  <si>
    <t>（9）</t>
  </si>
  <si>
    <t>（10）</t>
  </si>
  <si>
    <t>「出力シート」の見た目は田無演習林にて調整しますので、利用者自らで編集する必要はありません。</t>
    <rPh sb="1" eb="3">
      <t>シュツリョク</t>
    </rPh>
    <rPh sb="8" eb="9">
      <t>ミ</t>
    </rPh>
    <rPh sb="10" eb="11">
      <t>メ</t>
    </rPh>
    <rPh sb="12" eb="17">
      <t>タナシエンシュウリン</t>
    </rPh>
    <rPh sb="19" eb="21">
      <t>チョウセイ</t>
    </rPh>
    <rPh sb="27" eb="30">
      <t>リヨウシャ</t>
    </rPh>
    <rPh sb="30" eb="31">
      <t>ミズカ</t>
    </rPh>
    <rPh sb="33" eb="35">
      <t>ヘンシュウ</t>
    </rPh>
    <rPh sb="37" eb="39">
      <t>ヒツヨウ</t>
    </rPh>
    <phoneticPr fontId="15"/>
  </si>
  <si>
    <t>支援区分：</t>
    <rPh sb="0" eb="2">
      <t>シエン</t>
    </rPh>
    <rPh sb="2" eb="4">
      <t>クブン</t>
    </rPh>
    <phoneticPr fontId="1"/>
  </si>
  <si>
    <t>入構者の人数の合計</t>
    <rPh sb="0" eb="2">
      <t>ニュウコウ</t>
    </rPh>
    <rPh sb="2" eb="3">
      <t>シャ</t>
    </rPh>
    <phoneticPr fontId="10"/>
  </si>
  <si>
    <t>利用責任者（入構利用代表者が学生のとき、必ず指導教員等の教員を利用責任者とすること）</t>
    <rPh sb="0" eb="2">
      <t>リヨウ</t>
    </rPh>
    <rPh sb="2" eb="5">
      <t>セキニンシャ</t>
    </rPh>
    <rPh sb="6" eb="8">
      <t>ニュウコウ</t>
    </rPh>
    <rPh sb="8" eb="10">
      <t>リヨウ</t>
    </rPh>
    <rPh sb="10" eb="12">
      <t>ダイヒョウ</t>
    </rPh>
    <rPh sb="12" eb="13">
      <t>シャ</t>
    </rPh>
    <rPh sb="14" eb="16">
      <t>ガクセイ</t>
    </rPh>
    <rPh sb="20" eb="21">
      <t>カナラ</t>
    </rPh>
    <rPh sb="26" eb="27">
      <t>トウ</t>
    </rPh>
    <rPh sb="28" eb="30">
      <t>キョウイン</t>
    </rPh>
    <rPh sb="31" eb="33">
      <t>リヨウ</t>
    </rPh>
    <rPh sb="33" eb="36">
      <t>セキニンシャ</t>
    </rPh>
    <phoneticPr fontId="1"/>
  </si>
  <si>
    <r>
      <rPr>
        <sz val="11"/>
        <color rgb="FFFF0000"/>
        <rFont val="ＭＳ Ｐゴシック"/>
        <family val="3"/>
        <charset val="128"/>
        <scheme val="minor"/>
      </rPr>
      <t>利用課題ごとに別のファイル</t>
    </r>
    <r>
      <rPr>
        <sz val="11"/>
        <color theme="1"/>
        <rFont val="ＭＳ Ｐゴシック"/>
        <family val="3"/>
        <charset val="128"/>
        <scheme val="minor"/>
      </rPr>
      <t>を使用してください。複数の利用課題について申請するためにシートを増やさないでください。</t>
    </r>
    <rPh sb="0" eb="2">
      <t>リヨウ</t>
    </rPh>
    <rPh sb="2" eb="4">
      <t>カダイ</t>
    </rPh>
    <rPh sb="7" eb="8">
      <t>ベツ</t>
    </rPh>
    <rPh sb="14" eb="16">
      <t>シヨウ</t>
    </rPh>
    <rPh sb="23" eb="25">
      <t>フクスウ</t>
    </rPh>
    <rPh sb="26" eb="28">
      <t>リヨウ</t>
    </rPh>
    <rPh sb="28" eb="30">
      <t>カダイ</t>
    </rPh>
    <rPh sb="34" eb="36">
      <t>シンセイ</t>
    </rPh>
    <phoneticPr fontId="15"/>
  </si>
  <si>
    <r>
      <rPr>
        <sz val="11"/>
        <color rgb="FFFF0000"/>
        <rFont val="ＭＳ Ｐゴシック"/>
        <family val="3"/>
        <charset val="128"/>
        <scheme val="minor"/>
      </rPr>
      <t>セル結合や行、列の挿入・削除等の編集はおこなわない</t>
    </r>
    <r>
      <rPr>
        <sz val="11"/>
        <color theme="1"/>
        <rFont val="ＭＳ Ｐゴシック"/>
        <family val="3"/>
        <charset val="128"/>
        <scheme val="minor"/>
      </rPr>
      <t>でください。入力しづらいときは、行や列の幅、フォントサイズを調整してください。</t>
    </r>
    <rPh sb="2" eb="4">
      <t>ケツゴウ</t>
    </rPh>
    <rPh sb="5" eb="6">
      <t>ギョウ</t>
    </rPh>
    <rPh sb="7" eb="8">
      <t>レツ</t>
    </rPh>
    <rPh sb="9" eb="11">
      <t>ソウニュウ</t>
    </rPh>
    <rPh sb="12" eb="14">
      <t>サクジョ</t>
    </rPh>
    <rPh sb="14" eb="15">
      <t>トウ</t>
    </rPh>
    <rPh sb="16" eb="18">
      <t>ヘンシュウ</t>
    </rPh>
    <rPh sb="31" eb="33">
      <t>ニュウリョク</t>
    </rPh>
    <rPh sb="41" eb="42">
      <t>ギョウ</t>
    </rPh>
    <rPh sb="43" eb="44">
      <t>レツ</t>
    </rPh>
    <rPh sb="45" eb="46">
      <t>ハバ</t>
    </rPh>
    <rPh sb="55" eb="57">
      <t>チョウセイ</t>
    </rPh>
    <phoneticPr fontId="15"/>
  </si>
  <si>
    <t>該当しない項目や詳細が不明または未定の項目は記入しなくて構いません。</t>
    <rPh sb="0" eb="2">
      <t>ガイトウ</t>
    </rPh>
    <rPh sb="5" eb="7">
      <t>コウモク</t>
    </rPh>
    <rPh sb="8" eb="10">
      <t>ショウサイ</t>
    </rPh>
    <rPh sb="11" eb="13">
      <t>フメイ</t>
    </rPh>
    <rPh sb="16" eb="18">
      <t>ミテイ</t>
    </rPh>
    <rPh sb="19" eb="21">
      <t>コウモク</t>
    </rPh>
    <rPh sb="22" eb="24">
      <t>キニュウ</t>
    </rPh>
    <rPh sb="28" eb="29">
      <t>カマ</t>
    </rPh>
    <phoneticPr fontId="15"/>
  </si>
  <si>
    <t>20190507のように半角数字のみで西暦で記載。未定の場合は、現時点で想定される最も早い日を記載</t>
    <rPh sb="12" eb="14">
      <t>ハンカク</t>
    </rPh>
    <rPh sb="14" eb="16">
      <t>スウジ</t>
    </rPh>
    <rPh sb="25" eb="27">
      <t>ミテイ</t>
    </rPh>
    <rPh sb="28" eb="30">
      <t>バアイ</t>
    </rPh>
    <rPh sb="32" eb="35">
      <t>ゲンジテン</t>
    </rPh>
    <rPh sb="36" eb="38">
      <t>ソウテイ</t>
    </rPh>
    <rPh sb="41" eb="42">
      <t>モット</t>
    </rPh>
    <rPh sb="43" eb="44">
      <t>ハヤ</t>
    </rPh>
    <rPh sb="45" eb="46">
      <t>ヒ</t>
    </rPh>
    <rPh sb="47" eb="49">
      <t>キサイ</t>
    </rPh>
    <phoneticPr fontId="10"/>
  </si>
  <si>
    <t>20190507のように半角数字のみで西暦で記載。未定の場合は、現時点で想定される最も遅い日を記載</t>
    <rPh sb="12" eb="14">
      <t>ハンカク</t>
    </rPh>
    <rPh sb="14" eb="16">
      <t>スウジ</t>
    </rPh>
    <rPh sb="25" eb="27">
      <t>ミテイ</t>
    </rPh>
    <rPh sb="28" eb="30">
      <t>バアイ</t>
    </rPh>
    <rPh sb="32" eb="35">
      <t>ゲンジテン</t>
    </rPh>
    <rPh sb="36" eb="38">
      <t>ソウテイ</t>
    </rPh>
    <rPh sb="41" eb="42">
      <t>モット</t>
    </rPh>
    <rPh sb="43" eb="44">
      <t>オソ</t>
    </rPh>
    <rPh sb="45" eb="46">
      <t>ヒ</t>
    </rPh>
    <rPh sb="47" eb="49">
      <t>キサイ</t>
    </rPh>
    <phoneticPr fontId="10"/>
  </si>
  <si>
    <t>備考欄</t>
    <rPh sb="0" eb="3">
      <t>ビコウラン</t>
    </rPh>
    <phoneticPr fontId="10"/>
  </si>
  <si>
    <t>決裁区分</t>
    <rPh sb="0" eb="2">
      <t>ケッサイ</t>
    </rPh>
    <rPh sb="2" eb="4">
      <t>クブン</t>
    </rPh>
    <phoneticPr fontId="10"/>
  </si>
  <si>
    <t>支援区分</t>
    <rPh sb="0" eb="2">
      <t>シエン</t>
    </rPh>
    <rPh sb="2" eb="4">
      <t>クブン</t>
    </rPh>
    <phoneticPr fontId="10"/>
  </si>
  <si>
    <t>田無演習林にて記載します。｛0.不許可／1.許可｝の番号を記載</t>
    <rPh sb="0" eb="2">
      <t>タナシ</t>
    </rPh>
    <rPh sb="2" eb="4">
      <t>エンシュウ</t>
    </rPh>
    <rPh sb="4" eb="5">
      <t>リン</t>
    </rPh>
    <rPh sb="7" eb="9">
      <t>キサイ</t>
    </rPh>
    <rPh sb="16" eb="19">
      <t>フキョカ</t>
    </rPh>
    <rPh sb="22" eb="24">
      <t>キョカ</t>
    </rPh>
    <phoneticPr fontId="10"/>
  </si>
  <si>
    <t>田無演習林にて記載します。（自動入力）</t>
    <rPh sb="0" eb="2">
      <t>タナシ</t>
    </rPh>
    <rPh sb="2" eb="4">
      <t>エンシュウ</t>
    </rPh>
    <rPh sb="4" eb="5">
      <t>リン</t>
    </rPh>
    <rPh sb="7" eb="9">
      <t>キサイ</t>
    </rPh>
    <rPh sb="14" eb="16">
      <t>ジドウ</t>
    </rPh>
    <rPh sb="16" eb="18">
      <t>ニュウリョク</t>
    </rPh>
    <phoneticPr fontId="10"/>
  </si>
  <si>
    <t>田無演習林にて記載します。20190507のように半角数字のみで西暦で記載。</t>
    <rPh sb="0" eb="2">
      <t>タナシ</t>
    </rPh>
    <rPh sb="2" eb="4">
      <t>エンシュウ</t>
    </rPh>
    <rPh sb="4" eb="5">
      <t>リン</t>
    </rPh>
    <rPh sb="7" eb="9">
      <t>キサイ</t>
    </rPh>
    <phoneticPr fontId="10"/>
  </si>
  <si>
    <t>たとえば学部4年生、修士2年生、博士（後期）1年生は、B4、M2、D1のように記載。それ以外の場合（研究生など）は「その他」とし備考欄に具体的に記載</t>
    <rPh sb="4" eb="6">
      <t>ガクブ</t>
    </rPh>
    <rPh sb="7" eb="8">
      <t>ネン</t>
    </rPh>
    <rPh sb="8" eb="9">
      <t>セイ</t>
    </rPh>
    <rPh sb="10" eb="12">
      <t>シュウシ</t>
    </rPh>
    <rPh sb="13" eb="15">
      <t>ネンセイ</t>
    </rPh>
    <rPh sb="16" eb="18">
      <t>ハクシ</t>
    </rPh>
    <rPh sb="19" eb="21">
      <t>コウキ</t>
    </rPh>
    <rPh sb="23" eb="25">
      <t>ネンセイ</t>
    </rPh>
    <rPh sb="39" eb="41">
      <t>キサイ</t>
    </rPh>
    <rPh sb="44" eb="46">
      <t>イガイ</t>
    </rPh>
    <rPh sb="47" eb="49">
      <t>バアイ</t>
    </rPh>
    <rPh sb="50" eb="53">
      <t>ケンキュウセイ</t>
    </rPh>
    <rPh sb="60" eb="61">
      <t>タ</t>
    </rPh>
    <rPh sb="64" eb="67">
      <t>ビコウラン</t>
    </rPh>
    <rPh sb="68" eb="71">
      <t>グタイテキ</t>
    </rPh>
    <rPh sb="72" eb="74">
      <t>キサイ</t>
    </rPh>
    <phoneticPr fontId="10"/>
  </si>
  <si>
    <t>リストから選択できます</t>
    <rPh sb="5" eb="7">
      <t>センタク</t>
    </rPh>
    <phoneticPr fontId="10"/>
  </si>
  <si>
    <t>上記試料等の名称と条件、数量等を具体的に記載</t>
    <rPh sb="0" eb="2">
      <t>ジョウキ</t>
    </rPh>
    <rPh sb="2" eb="4">
      <t>シリョウ</t>
    </rPh>
    <rPh sb="4" eb="5">
      <t>トウ</t>
    </rPh>
    <rPh sb="6" eb="8">
      <t>メイショウ</t>
    </rPh>
    <rPh sb="9" eb="11">
      <t>ジョウケン</t>
    </rPh>
    <rPh sb="12" eb="14">
      <t>スウリョウ</t>
    </rPh>
    <rPh sb="14" eb="15">
      <t>ナド</t>
    </rPh>
    <rPh sb="16" eb="19">
      <t>グタイテキ</t>
    </rPh>
    <rPh sb="20" eb="22">
      <t>キサイ</t>
    </rPh>
    <phoneticPr fontId="10"/>
  </si>
  <si>
    <t>機械等の名称と数量を具体的に記載</t>
    <rPh sb="0" eb="2">
      <t>キカイ</t>
    </rPh>
    <rPh sb="2" eb="3">
      <t>トウ</t>
    </rPh>
    <rPh sb="4" eb="6">
      <t>メイショウ</t>
    </rPh>
    <rPh sb="7" eb="9">
      <t>スウリョウ</t>
    </rPh>
    <rPh sb="10" eb="13">
      <t>グタイテキ</t>
    </rPh>
    <rPh sb="14" eb="16">
      <t>キサイ</t>
    </rPh>
    <phoneticPr fontId="10"/>
  </si>
  <si>
    <t>定期的な入構利用の時間帯を具体的に記載。時間帯の不規則な利用の場合は予期される最大の範囲を記載</t>
    <rPh sb="0" eb="2">
      <t>テイキ</t>
    </rPh>
    <rPh sb="2" eb="3">
      <t>テキ</t>
    </rPh>
    <rPh sb="4" eb="6">
      <t>ニュウコウ</t>
    </rPh>
    <rPh sb="6" eb="8">
      <t>リヨウ</t>
    </rPh>
    <rPh sb="9" eb="12">
      <t>ジカンタイ</t>
    </rPh>
    <rPh sb="13" eb="16">
      <t>グタイテキ</t>
    </rPh>
    <rPh sb="17" eb="19">
      <t>キサイ</t>
    </rPh>
    <rPh sb="20" eb="23">
      <t>ジカンタイ</t>
    </rPh>
    <rPh sb="24" eb="27">
      <t>フキソク</t>
    </rPh>
    <rPh sb="28" eb="30">
      <t>リヨウ</t>
    </rPh>
    <rPh sb="31" eb="33">
      <t>バアイ</t>
    </rPh>
    <rPh sb="34" eb="36">
      <t>ヨキ</t>
    </rPh>
    <rPh sb="39" eb="41">
      <t>サイダイ</t>
    </rPh>
    <rPh sb="42" eb="44">
      <t>ハンイ</t>
    </rPh>
    <rPh sb="45" eb="47">
      <t>キサイ</t>
    </rPh>
    <phoneticPr fontId="10"/>
  </si>
  <si>
    <t>1880002のように半角数字のみで記載</t>
    <rPh sb="11" eb="13">
      <t>ハンカク</t>
    </rPh>
    <rPh sb="13" eb="15">
      <t>スウジ</t>
    </rPh>
    <rPh sb="18" eb="20">
      <t>キサイ</t>
    </rPh>
    <phoneticPr fontId="10"/>
  </si>
  <si>
    <t>市外局番から0424611528のように半角数字のみで記載</t>
    <rPh sb="0" eb="2">
      <t>シガイ</t>
    </rPh>
    <rPh sb="2" eb="4">
      <t>キョクバン</t>
    </rPh>
    <rPh sb="20" eb="22">
      <t>ハンカク</t>
    </rPh>
    <rPh sb="22" eb="24">
      <t>スウジ</t>
    </rPh>
    <rPh sb="27" eb="29">
      <t>キサイ</t>
    </rPh>
    <phoneticPr fontId="10"/>
  </si>
  <si>
    <t>半角英数字のみで記載</t>
    <rPh sb="0" eb="2">
      <t>ハンカク</t>
    </rPh>
    <rPh sb="2" eb="5">
      <t>エイスウジ</t>
    </rPh>
    <rPh sb="8" eb="10">
      <t>キサイ</t>
    </rPh>
    <phoneticPr fontId="10"/>
  </si>
  <si>
    <t>｛1.卒論研究／2.修論研究／3.博論研究／4.大学生以外の研究的利用／5.大学の実習・講義／6.団体や企業等の研修／7.それ以外の実習・研修的利用／8.いずれにもあてはまらない利用｝の番号のみを記載</t>
    <rPh sb="3" eb="5">
      <t>ソツロン</t>
    </rPh>
    <rPh sb="5" eb="7">
      <t>ケンキュウ</t>
    </rPh>
    <rPh sb="10" eb="12">
      <t>シュウロン</t>
    </rPh>
    <rPh sb="12" eb="14">
      <t>ケンキュウ</t>
    </rPh>
    <rPh sb="17" eb="19">
      <t>ハクロン</t>
    </rPh>
    <rPh sb="19" eb="21">
      <t>ケンキュウ</t>
    </rPh>
    <rPh sb="24" eb="27">
      <t>ダイガクセイ</t>
    </rPh>
    <rPh sb="27" eb="29">
      <t>イガイ</t>
    </rPh>
    <rPh sb="30" eb="32">
      <t>ケンキュウ</t>
    </rPh>
    <rPh sb="32" eb="33">
      <t>テキ</t>
    </rPh>
    <rPh sb="33" eb="35">
      <t>リヨウ</t>
    </rPh>
    <rPh sb="38" eb="40">
      <t>ダイガク</t>
    </rPh>
    <rPh sb="41" eb="43">
      <t>ジッシュウ</t>
    </rPh>
    <rPh sb="44" eb="46">
      <t>コウギ</t>
    </rPh>
    <rPh sb="49" eb="51">
      <t>ダンタイ</t>
    </rPh>
    <rPh sb="52" eb="54">
      <t>キギョウ</t>
    </rPh>
    <rPh sb="54" eb="55">
      <t>トウ</t>
    </rPh>
    <rPh sb="56" eb="58">
      <t>ケンシュウ</t>
    </rPh>
    <rPh sb="63" eb="65">
      <t>イガイ</t>
    </rPh>
    <rPh sb="66" eb="68">
      <t>ジッシュウ</t>
    </rPh>
    <rPh sb="69" eb="71">
      <t>ケンシュウ</t>
    </rPh>
    <rPh sb="71" eb="72">
      <t>テキ</t>
    </rPh>
    <rPh sb="72" eb="74">
      <t>リヨウ</t>
    </rPh>
    <rPh sb="89" eb="91">
      <t>リヨウ</t>
    </rPh>
    <rPh sb="93" eb="95">
      <t>バンゴウ</t>
    </rPh>
    <rPh sb="98" eb="100">
      <t>キサイ</t>
    </rPh>
    <phoneticPr fontId="10"/>
  </si>
  <si>
    <t>項目
番号</t>
    <rPh sb="0" eb="2">
      <t>コウモク</t>
    </rPh>
    <rPh sb="3" eb="5">
      <t>バンゴウ</t>
    </rPh>
    <phoneticPr fontId="1"/>
  </si>
  <si>
    <t>研究課題等名称</t>
    <phoneticPr fontId="10"/>
  </si>
  <si>
    <t>協力依頼事項</t>
    <phoneticPr fontId="10"/>
  </si>
  <si>
    <t>田無演習林にて記載します。｛1.研究支援／2.教育支援／3.その他支援｝の番号を記載。（自動入力）</t>
    <rPh sb="0" eb="2">
      <t>タナシ</t>
    </rPh>
    <rPh sb="2" eb="4">
      <t>エンシュウ</t>
    </rPh>
    <rPh sb="4" eb="5">
      <t>リン</t>
    </rPh>
    <rPh sb="7" eb="9">
      <t>キサイ</t>
    </rPh>
    <rPh sb="16" eb="18">
      <t>ケンキュウ</t>
    </rPh>
    <rPh sb="18" eb="20">
      <t>シエン</t>
    </rPh>
    <rPh sb="23" eb="25">
      <t>キョウイク</t>
    </rPh>
    <rPh sb="25" eb="27">
      <t>シエン</t>
    </rPh>
    <rPh sb="32" eb="33">
      <t>タ</t>
    </rPh>
    <rPh sb="33" eb="35">
      <t>シエン</t>
    </rPh>
    <rPh sb="37" eb="39">
      <t>バンゴウ</t>
    </rPh>
    <rPh sb="40" eb="42">
      <t>キサイ</t>
    </rPh>
    <rPh sb="44" eb="46">
      <t>ジドウ</t>
    </rPh>
    <rPh sb="46" eb="48">
      <t>ニュウリョク</t>
    </rPh>
    <phoneticPr fontId="10"/>
  </si>
  <si>
    <t>（11）</t>
    <phoneticPr fontId="15"/>
  </si>
  <si>
    <t>単位[人]や[名]を省き、数字のみ記載。試料分譲やデータ利用のみを希望し入構利用のない場合は、入構人数を0としてください。</t>
    <rPh sb="0" eb="2">
      <t>タンイ</t>
    </rPh>
    <rPh sb="3" eb="4">
      <t>ニン</t>
    </rPh>
    <rPh sb="7" eb="8">
      <t>メイ</t>
    </rPh>
    <rPh sb="10" eb="11">
      <t>ハブ</t>
    </rPh>
    <rPh sb="13" eb="15">
      <t>スウジ</t>
    </rPh>
    <rPh sb="17" eb="19">
      <t>キサイ</t>
    </rPh>
    <phoneticPr fontId="10"/>
  </si>
  <si>
    <r>
      <t>記入欄
（</t>
    </r>
    <r>
      <rPr>
        <sz val="11"/>
        <color rgb="FFFF0000"/>
        <rFont val="ＭＳ Ｐゴシック"/>
        <family val="3"/>
        <charset val="128"/>
        <scheme val="minor"/>
      </rPr>
      <t>必要事項はこの列に記入</t>
    </r>
    <r>
      <rPr>
        <sz val="11"/>
        <color theme="1"/>
        <rFont val="ＭＳ Ｐゴシック"/>
        <family val="3"/>
        <charset val="128"/>
        <scheme val="minor"/>
      </rPr>
      <t>してください。補足的な情報を記載したい場合は右列「備考欄」に記入してください）</t>
    </r>
    <rPh sb="0" eb="3">
      <t>キニュウラン</t>
    </rPh>
    <rPh sb="5" eb="7">
      <t>ヒツヨウ</t>
    </rPh>
    <rPh sb="7" eb="9">
      <t>ジコウ</t>
    </rPh>
    <rPh sb="12" eb="13">
      <t>レツ</t>
    </rPh>
    <rPh sb="14" eb="16">
      <t>キニュウ</t>
    </rPh>
    <rPh sb="23" eb="26">
      <t>ホソクテキ</t>
    </rPh>
    <rPh sb="27" eb="29">
      <t>ジョウホウ</t>
    </rPh>
    <rPh sb="30" eb="32">
      <t>キサイ</t>
    </rPh>
    <rPh sb="35" eb="37">
      <t>バアイ</t>
    </rPh>
    <rPh sb="38" eb="40">
      <t>ウレツ</t>
    </rPh>
    <rPh sb="41" eb="44">
      <t>ビコウラン</t>
    </rPh>
    <rPh sb="46" eb="48">
      <t>キニュウ</t>
    </rPh>
    <phoneticPr fontId="10"/>
  </si>
  <si>
    <t>その他備考（許可条件等）</t>
    <rPh sb="2" eb="3">
      <t>ホカ</t>
    </rPh>
    <rPh sb="3" eb="5">
      <t>ビコウ</t>
    </rPh>
    <rPh sb="6" eb="8">
      <t>キョカ</t>
    </rPh>
    <rPh sb="8" eb="10">
      <t>ジョウケン</t>
    </rPh>
    <rPh sb="10" eb="11">
      <t>トウ</t>
    </rPh>
    <phoneticPr fontId="10"/>
  </si>
  <si>
    <t>試薬・農薬の使用を予定している方は、必ず事前にスタッフと相談してください。田無キャンパスのルールに従った使用方法をお願いいたします。</t>
    <rPh sb="0" eb="2">
      <t>シヤク</t>
    </rPh>
    <rPh sb="3" eb="5">
      <t>ノウヤク</t>
    </rPh>
    <rPh sb="6" eb="8">
      <t>シヨウ</t>
    </rPh>
    <rPh sb="9" eb="11">
      <t>ヨテイ</t>
    </rPh>
    <rPh sb="15" eb="16">
      <t>カタ</t>
    </rPh>
    <rPh sb="18" eb="19">
      <t>カナラ</t>
    </rPh>
    <rPh sb="20" eb="22">
      <t>ジゼン</t>
    </rPh>
    <rPh sb="28" eb="30">
      <t>ソウダン</t>
    </rPh>
    <rPh sb="37" eb="39">
      <t>タナシ</t>
    </rPh>
    <rPh sb="49" eb="50">
      <t>シタガ</t>
    </rPh>
    <rPh sb="52" eb="54">
      <t>シヨウ</t>
    </rPh>
    <rPh sb="54" eb="56">
      <t>ホウホウ</t>
    </rPh>
    <rPh sb="58" eb="59">
      <t>ネガ</t>
    </rPh>
    <phoneticPr fontId="1"/>
  </si>
  <si>
    <t>同一課題のもとでの継続的なご利用であっても、複数年度にわたる入構利用の場合は、毎年度4月末までに利用申込を行ってください。</t>
    <rPh sb="0" eb="2">
      <t>ドウイツ</t>
    </rPh>
    <rPh sb="2" eb="4">
      <t>カダイ</t>
    </rPh>
    <rPh sb="9" eb="12">
      <t>ケイゾクテキ</t>
    </rPh>
    <rPh sb="14" eb="16">
      <t>リヨウ</t>
    </rPh>
    <rPh sb="22" eb="24">
      <t>フクスウ</t>
    </rPh>
    <rPh sb="24" eb="26">
      <t>ネンド</t>
    </rPh>
    <rPh sb="30" eb="32">
      <t>ニュウコウ</t>
    </rPh>
    <rPh sb="32" eb="34">
      <t>リヨウ</t>
    </rPh>
    <rPh sb="35" eb="37">
      <t>バアイ</t>
    </rPh>
    <rPh sb="39" eb="42">
      <t>マイネンド</t>
    </rPh>
    <rPh sb="43" eb="44">
      <t>ガツ</t>
    </rPh>
    <rPh sb="44" eb="45">
      <t>マツ</t>
    </rPh>
    <rPh sb="48" eb="50">
      <t>リヨウ</t>
    </rPh>
    <rPh sb="50" eb="52">
      <t>モウシコミ</t>
    </rPh>
    <rPh sb="53" eb="54">
      <t>オコナ</t>
    </rPh>
    <phoneticPr fontId="1"/>
  </si>
  <si>
    <t>本紙に記載の情報は田無演習林の利用対応業務および利用実績報告のための統計処理にのみ使用し、適切に管理の上他の目的に使用することはありません。</t>
  </si>
  <si>
    <t>演習林に来られる時は、毎回、事前に来訪日時を連絡するようにして下さい。</t>
  </si>
  <si>
    <r>
      <t>本申込書は、原則として</t>
    </r>
    <r>
      <rPr>
        <sz val="11"/>
        <color rgb="FFFF0000"/>
        <rFont val="ＭＳ Ｐゴシック"/>
        <family val="3"/>
        <charset val="128"/>
        <scheme val="minor"/>
      </rPr>
      <t>初回利用予定日の前月の15日までに提出</t>
    </r>
    <r>
      <rPr>
        <sz val="11"/>
        <color theme="1"/>
        <rFont val="ＭＳ Ｐゴシック"/>
        <family val="3"/>
        <charset val="128"/>
        <scheme val="minor"/>
      </rPr>
      <t>して下さい。</t>
    </r>
    <rPh sb="6" eb="8">
      <t>ゲンソク</t>
    </rPh>
    <rPh sb="11" eb="13">
      <t>ショカイ</t>
    </rPh>
    <phoneticPr fontId="1"/>
  </si>
  <si>
    <t>（12）</t>
  </si>
  <si>
    <t>（13）</t>
  </si>
  <si>
    <t>（14）</t>
  </si>
  <si>
    <t>（15）</t>
  </si>
  <si>
    <t>（16）</t>
  </si>
  <si>
    <t>（17）</t>
  </si>
  <si>
    <t>別紙（様式A-2）により入構利用者全員の名簿と緊急時対応情報（連絡先等）を提出して下さい。
ただし、試料分譲やデータ利用のみを希望し入構利用のない場合は提出不要です</t>
    <rPh sb="14" eb="16">
      <t>リヨウ</t>
    </rPh>
    <rPh sb="76" eb="78">
      <t>テイシュツ</t>
    </rPh>
    <rPh sb="78" eb="80">
      <t>フヨウ</t>
    </rPh>
    <phoneticPr fontId="15"/>
  </si>
  <si>
    <t>別紙の枚数</t>
    <rPh sb="0" eb="2">
      <t>ベッシ</t>
    </rPh>
    <rPh sb="3" eb="5">
      <t>マイスウ</t>
    </rPh>
    <phoneticPr fontId="10"/>
  </si>
  <si>
    <t>田無演習林にて記載します</t>
    <rPh sb="0" eb="5">
      <t>タナシエンシュウリン</t>
    </rPh>
    <rPh sb="7" eb="9">
      <t>キサイ</t>
    </rPh>
    <phoneticPr fontId="10"/>
  </si>
  <si>
    <r>
      <t xml:space="preserve">書式や注意点
</t>
    </r>
    <r>
      <rPr>
        <sz val="11"/>
        <color rgb="FFFF0000"/>
        <rFont val="ＭＳ Ｐゴシック"/>
        <family val="3"/>
        <charset val="128"/>
        <scheme val="minor"/>
      </rPr>
      <t>※行や列の加除、セル結合をしないでください</t>
    </r>
    <r>
      <rPr>
        <sz val="11"/>
        <color theme="1"/>
        <rFont val="ＭＳ Ｐゴシック"/>
        <family val="3"/>
        <charset val="128"/>
        <scheme val="minor"/>
      </rPr>
      <t>。記入しづらい場合はフォントサイズや行の高さ、列の幅を調整してください</t>
    </r>
    <rPh sb="0" eb="2">
      <t>ショシキ</t>
    </rPh>
    <rPh sb="3" eb="6">
      <t>チュウイテン</t>
    </rPh>
    <rPh sb="8" eb="9">
      <t>ギョウ</t>
    </rPh>
    <rPh sb="10" eb="11">
      <t>レツ</t>
    </rPh>
    <rPh sb="12" eb="14">
      <t>カジョ</t>
    </rPh>
    <rPh sb="17" eb="19">
      <t>ケツゴウ</t>
    </rPh>
    <rPh sb="29" eb="31">
      <t>キニュウ</t>
    </rPh>
    <rPh sb="35" eb="37">
      <t>バアイ</t>
    </rPh>
    <rPh sb="46" eb="47">
      <t>ギョウ</t>
    </rPh>
    <rPh sb="48" eb="49">
      <t>タカ</t>
    </rPh>
    <rPh sb="51" eb="52">
      <t>レツ</t>
    </rPh>
    <rPh sb="53" eb="54">
      <t>ハバ</t>
    </rPh>
    <rPh sb="55" eb="57">
      <t>チョウセイ</t>
    </rPh>
    <phoneticPr fontId="10"/>
  </si>
  <si>
    <t>学部名や部局名等を記載。法人等の場合、支店名や部署名等を記載してください</t>
    <rPh sb="0" eb="2">
      <t>ガクブ</t>
    </rPh>
    <rPh sb="2" eb="3">
      <t>メイ</t>
    </rPh>
    <rPh sb="4" eb="6">
      <t>ブキョク</t>
    </rPh>
    <rPh sb="6" eb="7">
      <t>メイ</t>
    </rPh>
    <rPh sb="7" eb="8">
      <t>トウ</t>
    </rPh>
    <rPh sb="9" eb="11">
      <t>キサイ</t>
    </rPh>
    <rPh sb="12" eb="14">
      <t>ホウジン</t>
    </rPh>
    <rPh sb="14" eb="15">
      <t>トウ</t>
    </rPh>
    <rPh sb="16" eb="18">
      <t>バアイ</t>
    </rPh>
    <rPh sb="19" eb="22">
      <t>シテンメイ</t>
    </rPh>
    <rPh sb="23" eb="26">
      <t>ブショメイ</t>
    </rPh>
    <rPh sb="26" eb="27">
      <t>トウ</t>
    </rPh>
    <rPh sb="28" eb="30">
      <t>キサイ</t>
    </rPh>
    <phoneticPr fontId="10"/>
  </si>
  <si>
    <t>入構利用代表者_所属詳細（研究室等名まで）</t>
    <rPh sb="8" eb="10">
      <t>ショゾク</t>
    </rPh>
    <rPh sb="10" eb="12">
      <t>ショウサイ</t>
    </rPh>
    <rPh sb="13" eb="16">
      <t>ケンキュウシツ</t>
    </rPh>
    <rPh sb="16" eb="17">
      <t>ナド</t>
    </rPh>
    <rPh sb="17" eb="18">
      <t>メイ</t>
    </rPh>
    <phoneticPr fontId="10"/>
  </si>
  <si>
    <t>危険有害作業（法定）を実施するか_｛0.なし／1.あり｝</t>
    <rPh sb="0" eb="2">
      <t>キケン</t>
    </rPh>
    <rPh sb="2" eb="4">
      <t>ユウガイ</t>
    </rPh>
    <rPh sb="4" eb="6">
      <t>サギョウ</t>
    </rPh>
    <rPh sb="7" eb="9">
      <t>ホウテイ</t>
    </rPh>
    <rPh sb="11" eb="13">
      <t>ジッシ</t>
    </rPh>
    <phoneticPr fontId="10"/>
  </si>
  <si>
    <t>不安な既往症またはアレルギーがあるか_｛0.なし／1.あり｝</t>
    <phoneticPr fontId="10"/>
  </si>
  <si>
    <t>傷害保険への加入_｛0.全員加入あり／1.加入なしまたは不明｝</t>
    <rPh sb="6" eb="8">
      <t>カニュウ</t>
    </rPh>
    <rPh sb="12" eb="14">
      <t>ゼンイン</t>
    </rPh>
    <rPh sb="14" eb="16">
      <t>カニュウ</t>
    </rPh>
    <rPh sb="21" eb="23">
      <t>カニュウ</t>
    </rPh>
    <rPh sb="28" eb="30">
      <t>フメイ</t>
    </rPh>
    <phoneticPr fontId="10"/>
  </si>
  <si>
    <t>試薬または農薬の持込_｛0.なし／1.あり｝</t>
    <rPh sb="8" eb="10">
      <t>モチコミ</t>
    </rPh>
    <phoneticPr fontId="10"/>
  </si>
  <si>
    <t>外部から演習林内への生物の持込み_｛0.なし／1.あり｝</t>
    <phoneticPr fontId="10"/>
  </si>
  <si>
    <t xml:space="preserve"> 学科、研究室等</t>
    <rPh sb="1" eb="3">
      <t>ガッカ</t>
    </rPh>
    <rPh sb="4" eb="7">
      <t>ケンキュウシツ</t>
    </rPh>
    <rPh sb="7" eb="8">
      <t>トウ</t>
    </rPh>
    <phoneticPr fontId="1"/>
  </si>
  <si>
    <t>以下（項目番号500～）、利用者は記入不要です</t>
    <rPh sb="0" eb="2">
      <t>イカ</t>
    </rPh>
    <rPh sb="3" eb="5">
      <t>コウモク</t>
    </rPh>
    <rPh sb="5" eb="7">
      <t>バンゴウ</t>
    </rPh>
    <rPh sb="13" eb="16">
      <t>リヨウシャ</t>
    </rPh>
    <rPh sb="17" eb="19">
      <t>キニュウ</t>
    </rPh>
    <rPh sb="19" eb="21">
      <t>フヨウ</t>
    </rPh>
    <phoneticPr fontId="10"/>
  </si>
  <si>
    <t>時間外入構の予定があるか_｛0.なし／1.あり｝</t>
    <rPh sb="0" eb="3">
      <t>ジカンガイ</t>
    </rPh>
    <rPh sb="3" eb="5">
      <t>ニュウコウ</t>
    </rPh>
    <rPh sb="6" eb="8">
      <t>ヨテイ</t>
    </rPh>
    <phoneticPr fontId="10"/>
  </si>
  <si>
    <t>利用する林小班の番号</t>
    <rPh sb="8" eb="10">
      <t>バンゴウ</t>
    </rPh>
    <phoneticPr fontId="10"/>
  </si>
  <si>
    <t>利用場所名称_｛1.第一苗畑／2.第二苗畑／3.第三苗畑／4.講義室／5.林地／6.実験室／7.試料調製室／8.その他｝</t>
    <phoneticPr fontId="10"/>
  </si>
  <si>
    <t>ひととおり記入を終えたら、「ファイルの使い方」シートの（6）（7）で必須項目の記入漏れ等がないかチェックしてください</t>
    <rPh sb="5" eb="7">
      <t>キニュウ</t>
    </rPh>
    <rPh sb="8" eb="9">
      <t>オ</t>
    </rPh>
    <rPh sb="19" eb="20">
      <t>ツカ</t>
    </rPh>
    <rPh sb="21" eb="22">
      <t>カタ</t>
    </rPh>
    <rPh sb="34" eb="36">
      <t>ヒッス</t>
    </rPh>
    <rPh sb="36" eb="38">
      <t>コウモク</t>
    </rPh>
    <rPh sb="39" eb="41">
      <t>キニュウ</t>
    </rPh>
    <rPh sb="41" eb="42">
      <t>モ</t>
    </rPh>
    <rPh sb="43" eb="44">
      <t>トウ</t>
    </rPh>
    <phoneticPr fontId="10"/>
  </si>
  <si>
    <t>試料の分譲または採取の希望_｛1.種子／2.苗木／3.立木／4.その他｝</t>
    <rPh sb="8" eb="10">
      <t>サイシュ</t>
    </rPh>
    <phoneticPr fontId="10"/>
  </si>
  <si>
    <t>上記（項目番号30）で「8.その他」に該当する場所を利用したい場合に具体的名称を記載</t>
    <rPh sb="3" eb="5">
      <t>コウモク</t>
    </rPh>
    <rPh sb="5" eb="7">
      <t>バンゴウ</t>
    </rPh>
    <rPh sb="23" eb="25">
      <t>バショ</t>
    </rPh>
    <rPh sb="26" eb="28">
      <t>リヨウ</t>
    </rPh>
    <rPh sb="31" eb="33">
      <t>バアイ</t>
    </rPh>
    <rPh sb="40" eb="42">
      <t>キサイ</t>
    </rPh>
    <phoneticPr fontId="10"/>
  </si>
  <si>
    <t>利用場所名称_「その他」の詳細</t>
    <rPh sb="10" eb="11">
      <t>タ</t>
    </rPh>
    <rPh sb="13" eb="15">
      <t>ショウサイ</t>
    </rPh>
    <phoneticPr fontId="10"/>
  </si>
  <si>
    <t>記入年月日（西暦）</t>
    <rPh sb="0" eb="2">
      <t>キニュウ</t>
    </rPh>
    <rPh sb="2" eb="5">
      <t>ネンガッピ</t>
    </rPh>
    <rPh sb="6" eb="8">
      <t>セイレキ</t>
    </rPh>
    <phoneticPr fontId="10"/>
  </si>
  <si>
    <t>利用内容種別_｛1.卒論研究／2.修論研究／3.博論研究／4.その他の研究／5.大学の実習・講義／6.研修／7.その他の実習・研修／8.その他｝</t>
    <rPh sb="0" eb="2">
      <t>リヨウ</t>
    </rPh>
    <rPh sb="2" eb="4">
      <t>ナイヨウ</t>
    </rPh>
    <rPh sb="4" eb="6">
      <t>シュベツ</t>
    </rPh>
    <rPh sb="33" eb="34">
      <t>タ</t>
    </rPh>
    <rPh sb="58" eb="59">
      <t>タ</t>
    </rPh>
    <rPh sb="70" eb="71">
      <t>タ</t>
    </rPh>
    <phoneticPr fontId="10"/>
  </si>
  <si>
    <t>｛0.希望しない（PDFで構わない）／1.紙に出力し郵送してほしい｝の番号を記載</t>
    <rPh sb="3" eb="5">
      <t>キボウ</t>
    </rPh>
    <rPh sb="13" eb="14">
      <t>カマ</t>
    </rPh>
    <rPh sb="21" eb="22">
      <t>カミ</t>
    </rPh>
    <rPh sb="23" eb="25">
      <t>シュツリョク</t>
    </rPh>
    <rPh sb="26" eb="28">
      <t>ユウソウ</t>
    </rPh>
    <rPh sb="35" eb="37">
      <t>バンゴウ</t>
    </rPh>
    <rPh sb="38" eb="40">
      <t>キサイ</t>
    </rPh>
    <phoneticPr fontId="10"/>
  </si>
  <si>
    <r>
      <t>｛0.なし／1.あり｝の</t>
    </r>
    <r>
      <rPr>
        <sz val="11"/>
        <rFont val="ＭＳ Ｐゴシック"/>
        <family val="3"/>
        <charset val="128"/>
        <scheme val="minor"/>
      </rPr>
      <t>番号を記載</t>
    </r>
    <r>
      <rPr>
        <sz val="11"/>
        <color theme="1"/>
        <rFont val="ＭＳ Ｐゴシック"/>
        <family val="3"/>
        <charset val="128"/>
        <scheme val="minor"/>
      </rPr>
      <t>。</t>
    </r>
    <r>
      <rPr>
        <sz val="11"/>
        <color rgb="FFFF0000"/>
        <rFont val="ＭＳ Ｐゴシック"/>
        <family val="3"/>
        <charset val="128"/>
        <scheme val="minor"/>
      </rPr>
      <t>時間外入構</t>
    </r>
    <r>
      <rPr>
        <sz val="11"/>
        <color theme="1"/>
        <rFont val="ＭＳ Ｐゴシック"/>
        <family val="3"/>
        <charset val="128"/>
        <scheme val="minor"/>
      </rPr>
      <t>とは、平日8:30-17:00以外の入構をいいます。利用に制限がありますので、</t>
    </r>
    <r>
      <rPr>
        <sz val="11"/>
        <color rgb="FFFF0000"/>
        <rFont val="ＭＳ Ｐゴシック"/>
        <family val="3"/>
        <charset val="128"/>
        <scheme val="minor"/>
      </rPr>
      <t>ご希望の場合はご相談ください</t>
    </r>
    <rPh sb="12" eb="14">
      <t>バンゴウ</t>
    </rPh>
    <rPh sb="15" eb="17">
      <t>キサイ</t>
    </rPh>
    <rPh sb="18" eb="21">
      <t>ジカンガイ</t>
    </rPh>
    <rPh sb="21" eb="23">
      <t>ニュウコウ</t>
    </rPh>
    <rPh sb="41" eb="43">
      <t>ニュウコウ</t>
    </rPh>
    <rPh sb="49" eb="51">
      <t>リヨウガイトウギョウムイチランサンショウ</t>
    </rPh>
    <phoneticPr fontId="10"/>
  </si>
  <si>
    <t>｛0.なし／1.あり｝の番号を記載。該当する業務の一覧はつぎを参照のこと　https://www.jisha.or.jp/campaign/kyoiku/pdf/kyoiku03.pdf</t>
    <rPh sb="0" eb="2">
      <t>バンゴウ</t>
    </rPh>
    <rPh sb="3" eb="5">
      <t>キサイ</t>
    </rPh>
    <rPh sb="6" eb="8">
      <t>ガイトウ</t>
    </rPh>
    <rPh sb="10" eb="12">
      <t>ギョウム</t>
    </rPh>
    <rPh sb="13" eb="15">
      <t>イチラン</t>
    </rPh>
    <rPh sb="19" eb="21">
      <t>サンショウ</t>
    </rPh>
    <phoneticPr fontId="10"/>
  </si>
  <si>
    <t>本利用により卒論、修論または博論を作成する者1_氏名</t>
    <rPh sb="1" eb="3">
      <t>リヨウ</t>
    </rPh>
    <phoneticPr fontId="10"/>
  </si>
  <si>
    <t>本利用により卒論、修論または博論を作成する者1_学年</t>
    <rPh sb="1" eb="3">
      <t>リヨウ</t>
    </rPh>
    <rPh sb="24" eb="26">
      <t>ガクネン</t>
    </rPh>
    <phoneticPr fontId="10"/>
  </si>
  <si>
    <t>本利用により卒論、修論または博論を作成する者2_氏名</t>
    <rPh sb="1" eb="3">
      <t>リヨウ</t>
    </rPh>
    <phoneticPr fontId="10"/>
  </si>
  <si>
    <t>本利用により卒論、修論または博論を作成する者2_学年</t>
    <rPh sb="1" eb="3">
      <t>リヨウ</t>
    </rPh>
    <rPh sb="24" eb="26">
      <t>ガクネン</t>
    </rPh>
    <phoneticPr fontId="10"/>
  </si>
  <si>
    <t>本利用により卒論、修論または博論を作成する者3_氏名</t>
    <rPh sb="1" eb="3">
      <t>リヨウ</t>
    </rPh>
    <phoneticPr fontId="10"/>
  </si>
  <si>
    <t>本利用により卒論、修論または博論を作成する者3_学年</t>
    <rPh sb="1" eb="3">
      <t>リヨウ</t>
    </rPh>
    <rPh sb="24" eb="26">
      <t>ガクネン</t>
    </rPh>
    <phoneticPr fontId="10"/>
  </si>
  <si>
    <t>小班番号がわかっている場合に半角数字で記載。複数の小班を利用する場合はコンマで区切って記載</t>
    <rPh sb="0" eb="2">
      <t>ショウハン</t>
    </rPh>
    <rPh sb="2" eb="4">
      <t>バンゴウ</t>
    </rPh>
    <rPh sb="11" eb="13">
      <t>バアイ</t>
    </rPh>
    <rPh sb="14" eb="16">
      <t>ハンカク</t>
    </rPh>
    <rPh sb="16" eb="18">
      <t>スウジ</t>
    </rPh>
    <rPh sb="19" eb="21">
      <t>キサイ</t>
    </rPh>
    <rPh sb="22" eb="24">
      <t>フクスウ</t>
    </rPh>
    <rPh sb="25" eb="27">
      <t>ショウハン</t>
    </rPh>
    <rPh sb="28" eb="30">
      <t>リヨウ</t>
    </rPh>
    <rPh sb="32" eb="34">
      <t>バアイ</t>
    </rPh>
    <rPh sb="39" eb="41">
      <t>クギ</t>
    </rPh>
    <rPh sb="43" eb="45">
      <t>キサイ</t>
    </rPh>
    <phoneticPr fontId="10"/>
  </si>
  <si>
    <t>入構利用開始年月日（西暦）</t>
    <rPh sb="0" eb="2">
      <t>ニュウコウ</t>
    </rPh>
    <rPh sb="7" eb="9">
      <t>ガッピ</t>
    </rPh>
    <rPh sb="10" eb="12">
      <t>セイレキ</t>
    </rPh>
    <phoneticPr fontId="10"/>
  </si>
  <si>
    <t>入構利用終了年月日（西暦）</t>
    <rPh sb="0" eb="2">
      <t>ニュウコウ</t>
    </rPh>
    <rPh sb="7" eb="9">
      <t>ガッピ</t>
    </rPh>
    <rPh sb="10" eb="12">
      <t>セイレキ</t>
    </rPh>
    <phoneticPr fontId="10"/>
  </si>
  <si>
    <t>上記（項目番号4～5）記載事項以下の詳細をご記入ください</t>
    <rPh sb="0" eb="2">
      <t>ジョウキ</t>
    </rPh>
    <rPh sb="3" eb="5">
      <t>コウモク</t>
    </rPh>
    <rPh sb="5" eb="7">
      <t>バンゴウ</t>
    </rPh>
    <rPh sb="12" eb="13">
      <t>カ</t>
    </rPh>
    <rPh sb="14" eb="15">
      <t>キ</t>
    </rPh>
    <rPh sb="18" eb="20">
      <t>バアイ</t>
    </rPh>
    <rPh sb="21" eb="23">
      <t>ショウサイ</t>
    </rPh>
    <rPh sb="25" eb="27">
      <t>キニュウ</t>
    </rPh>
    <phoneticPr fontId="10"/>
  </si>
  <si>
    <t>田無演太郎</t>
    <rPh sb="0" eb="2">
      <t>タナシ</t>
    </rPh>
    <rPh sb="2" eb="3">
      <t>エン</t>
    </rPh>
    <rPh sb="3" eb="5">
      <t>タロウ</t>
    </rPh>
    <phoneticPr fontId="15"/>
  </si>
  <si>
    <t>東京都西東京市緑町1－1－1田無本館107</t>
    <rPh sb="0" eb="9">
      <t>188-0002</t>
    </rPh>
    <rPh sb="14" eb="16">
      <t>タナシ</t>
    </rPh>
    <rPh sb="16" eb="18">
      <t>ホンカン</t>
    </rPh>
    <phoneticPr fontId="15"/>
  </si>
  <si>
    <t>0424611528</t>
  </si>
  <si>
    <t>0424612302</t>
  </si>
  <si>
    <t>tanashi2010@uf.a.u-tokyo.ac.jp</t>
  </si>
  <si>
    <t>利用責任者_氏名</t>
    <rPh sb="0" eb="5">
      <t>リヨウセキニンシャ</t>
    </rPh>
    <rPh sb="6" eb="8">
      <t>シメイ</t>
    </rPh>
    <phoneticPr fontId="10"/>
  </si>
  <si>
    <t>利用責任者_職名</t>
    <rPh sb="6" eb="8">
      <t>ショクメイ</t>
    </rPh>
    <phoneticPr fontId="10"/>
  </si>
  <si>
    <t>演習林花子</t>
    <rPh sb="0" eb="3">
      <t>エンシュウリン</t>
    </rPh>
    <rPh sb="3" eb="5">
      <t>ハナコ</t>
    </rPh>
    <phoneticPr fontId="15"/>
  </si>
  <si>
    <t>教授</t>
    <rPh sb="0" eb="2">
      <t>キョウジュ</t>
    </rPh>
    <phoneticPr fontId="15"/>
  </si>
  <si>
    <t>紙の利用許可証の郵送を希望するか
_｛0.希望しない／1.紙の郵送を希望｝</t>
    <rPh sb="0" eb="1">
      <t>カミ</t>
    </rPh>
    <rPh sb="2" eb="4">
      <t>リヨウ</t>
    </rPh>
    <rPh sb="4" eb="7">
      <t>キョカショウ</t>
    </rPh>
    <rPh sb="8" eb="10">
      <t>ユウソウ</t>
    </rPh>
    <rPh sb="11" eb="13">
      <t>キボウ</t>
    </rPh>
    <rPh sb="21" eb="23">
      <t>キボウ</t>
    </rPh>
    <rPh sb="29" eb="30">
      <t>カミ</t>
    </rPh>
    <rPh sb="31" eb="33">
      <t>ユウソウ</t>
    </rPh>
    <rPh sb="34" eb="36">
      <t>キボウ</t>
    </rPh>
    <phoneticPr fontId="10"/>
  </si>
  <si>
    <t>見学路沿いの全域で調査したい</t>
    <rPh sb="0" eb="2">
      <t>ケンガク</t>
    </rPh>
    <rPh sb="2" eb="3">
      <t>ロ</t>
    </rPh>
    <rPh sb="3" eb="4">
      <t>ゾ</t>
    </rPh>
    <rPh sb="6" eb="8">
      <t>ゼンイキ</t>
    </rPh>
    <rPh sb="9" eb="11">
      <t>チョウサ</t>
    </rPh>
    <phoneticPr fontId="15"/>
  </si>
  <si>
    <t>受付番号_年度</t>
    <rPh sb="0" eb="2">
      <t>ウケツケ</t>
    </rPh>
    <rPh sb="5" eb="7">
      <t>ネンド</t>
    </rPh>
    <phoneticPr fontId="10"/>
  </si>
  <si>
    <t>受付番号_連番</t>
    <rPh sb="0" eb="2">
      <t>ウケツケ</t>
    </rPh>
    <phoneticPr fontId="10"/>
  </si>
  <si>
    <r>
      <rPr>
        <sz val="11"/>
        <color rgb="FFFF0000"/>
        <rFont val="ＭＳ Ｐゴシック"/>
        <family val="3"/>
        <charset val="128"/>
        <scheme val="minor"/>
      </rPr>
      <t>「入構利用代表者」とは主たる入構利用者で、入構者全員を引率する役割を担うものとします。</t>
    </r>
    <r>
      <rPr>
        <sz val="11"/>
        <rFont val="ＭＳ Ｐゴシック"/>
        <family val="3"/>
        <charset val="128"/>
        <scheme val="minor"/>
      </rPr>
      <t xml:space="preserve">
入構利用者が複数名の場合は、代表者の補助的役割を果たす副代表者を名簿において別途指名してください。
自ら入構することなく試料やデータの分譲のみを希望する利用者も、便宜的に入構利用代表者欄（項目番号2～12）に必要事項をご記入ください</t>
    </r>
    <rPh sb="138" eb="140">
      <t>コウモク</t>
    </rPh>
    <rPh sb="140" eb="142">
      <t>バンゴウ</t>
    </rPh>
    <phoneticPr fontId="10"/>
  </si>
  <si>
    <t>該当者が複数の場合ひとりずつ別の欄に氏名と学年を記載する。4名以上の場合、3番目の欄（項目番号27および28）にコンマで区切って記載</t>
    <rPh sb="0" eb="3">
      <t>ガイトウシャ</t>
    </rPh>
    <rPh sb="4" eb="6">
      <t>フクスウ</t>
    </rPh>
    <rPh sb="7" eb="9">
      <t>バアイ</t>
    </rPh>
    <rPh sb="14" eb="15">
      <t>ベツ</t>
    </rPh>
    <rPh sb="16" eb="17">
      <t>ラン</t>
    </rPh>
    <rPh sb="21" eb="23">
      <t>ガクネン</t>
    </rPh>
    <rPh sb="24" eb="26">
      <t>キサイ</t>
    </rPh>
    <rPh sb="30" eb="31">
      <t>メイ</t>
    </rPh>
    <rPh sb="31" eb="33">
      <t>イジョウ</t>
    </rPh>
    <rPh sb="34" eb="36">
      <t>バアイ</t>
    </rPh>
    <rPh sb="38" eb="40">
      <t>バンメ</t>
    </rPh>
    <rPh sb="41" eb="42">
      <t>ラン</t>
    </rPh>
    <rPh sb="43" eb="45">
      <t>コウモク</t>
    </rPh>
    <rPh sb="45" eb="47">
      <t>バンゴウ</t>
    </rPh>
    <rPh sb="60" eb="62">
      <t>クギ</t>
    </rPh>
    <rPh sb="64" eb="66">
      <t>キサイ</t>
    </rPh>
    <phoneticPr fontId="10"/>
  </si>
  <si>
    <t>利用代表者</t>
  </si>
  <si>
    <t>研究課題</t>
  </si>
  <si>
    <t>許可番号</t>
  </si>
  <si>
    <t>利用
年月日</t>
    <rPh sb="0" eb="2">
      <t>リヨウ</t>
    </rPh>
    <rPh sb="3" eb="4">
      <t>ネン</t>
    </rPh>
    <rPh sb="4" eb="6">
      <t>ガッピ</t>
    </rPh>
    <phoneticPr fontId="1"/>
  </si>
  <si>
    <t>利用者全氏名
（該当者にチェック✓してください）</t>
    <rPh sb="0" eb="3">
      <t>リヨウシャ</t>
    </rPh>
    <rPh sb="3" eb="4">
      <t>ゼン</t>
    </rPh>
    <rPh sb="4" eb="6">
      <t>シメイ</t>
    </rPh>
    <rPh sb="8" eb="10">
      <t>ガイトウ</t>
    </rPh>
    <rPh sb="10" eb="11">
      <t>シャ</t>
    </rPh>
    <phoneticPr fontId="1"/>
  </si>
  <si>
    <t>合計
人数</t>
    <rPh sb="0" eb="2">
      <t>ゴウケイ</t>
    </rPh>
    <rPh sb="3" eb="4">
      <t>ヒト</t>
    </rPh>
    <rPh sb="4" eb="5">
      <t>スウ</t>
    </rPh>
    <phoneticPr fontId="1"/>
  </si>
  <si>
    <t>利用開始
時刻</t>
    <rPh sb="0" eb="2">
      <t>リヨウ</t>
    </rPh>
    <rPh sb="2" eb="4">
      <t>カイシ</t>
    </rPh>
    <rPh sb="5" eb="7">
      <t>ジコク</t>
    </rPh>
    <phoneticPr fontId="1"/>
  </si>
  <si>
    <t>利用終了
時刻</t>
    <rPh sb="0" eb="2">
      <t>リヨウ</t>
    </rPh>
    <rPh sb="2" eb="4">
      <t>シュウリョウ</t>
    </rPh>
    <rPh sb="5" eb="7">
      <t>ジコク</t>
    </rPh>
    <phoneticPr fontId="1"/>
  </si>
  <si>
    <t>↓ここに利用者リストを入力する（コピペ可）。不要なセルは内容を消去する。</t>
    <rPh sb="4" eb="7">
      <t>リヨウシャ</t>
    </rPh>
    <rPh sb="11" eb="13">
      <t>ニュウリョク</t>
    </rPh>
    <rPh sb="19" eb="20">
      <t>カ</t>
    </rPh>
    <rPh sb="22" eb="24">
      <t>フヨウ</t>
    </rPh>
    <rPh sb="28" eb="30">
      <t>ナイヨウ</t>
    </rPh>
    <rPh sb="31" eb="33">
      <t>ショウキョ</t>
    </rPh>
    <phoneticPr fontId="1"/>
  </si>
  <si>
    <t>その他（　　　　　　　　　　　　　　　　　　　　　）</t>
    <rPh sb="2" eb="3">
      <t>タ</t>
    </rPh>
    <phoneticPr fontId="1"/>
  </si>
  <si>
    <t>ファイル名ヘッダ：</t>
    <rPh sb="4" eb="5">
      <t>メイ</t>
    </rPh>
    <phoneticPr fontId="15"/>
  </si>
  <si>
    <t>利用責任者：</t>
    <rPh sb="0" eb="2">
      <t>リヨウ</t>
    </rPh>
    <rPh sb="2" eb="5">
      <t>セキニンシャ</t>
    </rPh>
    <phoneticPr fontId="15"/>
  </si>
  <si>
    <t>学生利用者：</t>
    <rPh sb="0" eb="2">
      <t>ガクセイ</t>
    </rPh>
    <rPh sb="2" eb="5">
      <t>リヨウシャ</t>
    </rPh>
    <phoneticPr fontId="15"/>
  </si>
  <si>
    <t>工作室</t>
    <rPh sb="0" eb="3">
      <t>コウサクシツ</t>
    </rPh>
    <phoneticPr fontId="1"/>
  </si>
  <si>
    <t>会議室</t>
    <rPh sb="0" eb="3">
      <t>カイギシツ</t>
    </rPh>
    <phoneticPr fontId="1"/>
  </si>
  <si>
    <t>管理人室</t>
    <rPh sb="0" eb="4">
      <t>カンリニンシツ</t>
    </rPh>
    <phoneticPr fontId="1"/>
  </si>
  <si>
    <r>
      <t>｛屋外｛1.第一苗畑／2.第二苗畑／3.第三苗畑／</t>
    </r>
    <r>
      <rPr>
        <sz val="11"/>
        <color rgb="FFFF0000"/>
        <rFont val="ＭＳ Ｐゴシック"/>
        <family val="3"/>
        <charset val="128"/>
        <scheme val="minor"/>
      </rPr>
      <t>F.林地</t>
    </r>
    <r>
      <rPr>
        <sz val="11"/>
        <rFont val="ＭＳ Ｐゴシック"/>
        <family val="3"/>
        <charset val="128"/>
        <scheme val="minor"/>
      </rPr>
      <t>｝／</t>
    </r>
    <r>
      <rPr>
        <sz val="11"/>
        <color theme="5" tint="-0.249977111117893"/>
        <rFont val="ＭＳ Ｐゴシック"/>
        <family val="3"/>
        <charset val="128"/>
        <scheme val="minor"/>
      </rPr>
      <t>田無本館｛E.実験室／P.試料調製室｝</t>
    </r>
    <r>
      <rPr>
        <sz val="11"/>
        <rFont val="ＭＳ Ｐゴシック"/>
        <family val="3"/>
        <charset val="128"/>
        <scheme val="minor"/>
      </rPr>
      <t>／</t>
    </r>
    <r>
      <rPr>
        <sz val="11"/>
        <color theme="6" tint="-0.499984740745262"/>
        <rFont val="ＭＳ Ｐゴシック"/>
        <family val="3"/>
        <charset val="128"/>
        <scheme val="minor"/>
      </rPr>
      <t>セミナーハウス｛L.講義室／M.会議室／C.工作室／A.管理人室｝</t>
    </r>
    <r>
      <rPr>
        <sz val="11"/>
        <rFont val="ＭＳ Ｐゴシック"/>
        <family val="3"/>
        <charset val="128"/>
        <scheme val="minor"/>
      </rPr>
      <t>／8.その他｝の番号もしくはアルファベットを記載。複数の場所を利用する場合はコンマで区切って記載</t>
    </r>
    <rPh sb="105" eb="107">
      <t>キサイ</t>
    </rPh>
    <rPh sb="108" eb="110">
      <t>フクスウ</t>
    </rPh>
    <rPh sb="111" eb="113">
      <t>バショ</t>
    </rPh>
    <rPh sb="114" eb="116">
      <t>リヨウ</t>
    </rPh>
    <rPh sb="118" eb="120">
      <t>バアイ</t>
    </rPh>
    <rPh sb="125" eb="127">
      <t>クギ</t>
    </rPh>
    <rPh sb="129" eb="131">
      <t>キサイ</t>
    </rPh>
    <phoneticPr fontId="10"/>
  </si>
  <si>
    <r>
      <t>利用場所名称_｛屋外｛1.第一苗畑／2.第二苗畑／3.第三苗畑／</t>
    </r>
    <r>
      <rPr>
        <sz val="11"/>
        <color rgb="FFFF0000"/>
        <rFont val="ＭＳ Ｐゴシック"/>
        <family val="3"/>
        <charset val="128"/>
        <scheme val="minor"/>
      </rPr>
      <t>F.林地</t>
    </r>
    <r>
      <rPr>
        <sz val="11"/>
        <color theme="1"/>
        <rFont val="ＭＳ Ｐゴシック"/>
        <family val="3"/>
        <charset val="128"/>
        <scheme val="minor"/>
      </rPr>
      <t>｝／</t>
    </r>
    <r>
      <rPr>
        <sz val="11"/>
        <color theme="5" tint="-0.249977111117893"/>
        <rFont val="ＭＳ Ｐゴシック"/>
        <family val="3"/>
        <charset val="128"/>
        <scheme val="minor"/>
      </rPr>
      <t>田無本館｛E.実験室／P.試料調製室｝</t>
    </r>
    <r>
      <rPr>
        <sz val="11"/>
        <color theme="1"/>
        <rFont val="ＭＳ Ｐゴシック"/>
        <family val="3"/>
        <charset val="128"/>
        <scheme val="minor"/>
      </rPr>
      <t>／</t>
    </r>
    <r>
      <rPr>
        <sz val="11"/>
        <color theme="6" tint="-0.499984740745262"/>
        <rFont val="ＭＳ Ｐゴシック"/>
        <family val="3"/>
        <charset val="128"/>
        <scheme val="minor"/>
      </rPr>
      <t>セミナーハウス｛L.講義室／M.会議室／C.工作室／A.管理人室｝</t>
    </r>
    <r>
      <rPr>
        <sz val="11"/>
        <color theme="1"/>
        <rFont val="ＭＳ Ｐゴシック"/>
        <family val="3"/>
        <charset val="128"/>
        <scheme val="minor"/>
      </rPr>
      <t>／8.その他｝</t>
    </r>
    <phoneticPr fontId="10"/>
  </si>
  <si>
    <t>／セミナーハウス　：</t>
    <phoneticPr fontId="1"/>
  </si>
  <si>
    <t>その他（</t>
    <rPh sb="2" eb="3">
      <t>タ</t>
    </rPh>
    <phoneticPr fontId="1"/>
  </si>
  <si>
    <t>／</t>
    <phoneticPr fontId="1"/>
  </si>
  <si>
    <t>／田無本館　：</t>
    <rPh sb="1" eb="3">
      <t>タナシ</t>
    </rPh>
    <rPh sb="3" eb="5">
      <t>ホンカン</t>
    </rPh>
    <phoneticPr fontId="1"/>
  </si>
  <si>
    <t>（様式E）</t>
    <rPh sb="1" eb="3">
      <t>ヨウシキ</t>
    </rPh>
    <phoneticPr fontId="15"/>
  </si>
  <si>
    <t>セミナーハウス講義室等使用願</t>
    <rPh sb="7" eb="14">
      <t>コウギシツトウシヨウネガイ</t>
    </rPh>
    <phoneticPr fontId="15"/>
  </si>
  <si>
    <t>西暦</t>
    <rPh sb="0" eb="2">
      <t>セイレキ</t>
    </rPh>
    <phoneticPr fontId="15"/>
  </si>
  <si>
    <t>国立大学法人東京大学大学院</t>
    <rPh sb="0" eb="2">
      <t>コクリツ</t>
    </rPh>
    <rPh sb="2" eb="4">
      <t>ダイガク</t>
    </rPh>
    <rPh sb="4" eb="6">
      <t>ホウジン</t>
    </rPh>
    <rPh sb="6" eb="10">
      <t>トウキョウダイガク</t>
    </rPh>
    <rPh sb="10" eb="13">
      <t>ダイガクイン</t>
    </rPh>
    <phoneticPr fontId="15"/>
  </si>
  <si>
    <t>農学生命科学研究科附属田無演習林　林長　殿</t>
    <rPh sb="0" eb="2">
      <t>ノウガク</t>
    </rPh>
    <rPh sb="2" eb="4">
      <t>セイメイ</t>
    </rPh>
    <rPh sb="4" eb="6">
      <t>カガク</t>
    </rPh>
    <rPh sb="6" eb="9">
      <t>ケンキュウカ</t>
    </rPh>
    <rPh sb="9" eb="11">
      <t>フゾク</t>
    </rPh>
    <rPh sb="11" eb="13">
      <t>タナシ</t>
    </rPh>
    <rPh sb="13" eb="15">
      <t>エンシュウ</t>
    </rPh>
    <rPh sb="15" eb="16">
      <t>リン</t>
    </rPh>
    <rPh sb="17" eb="18">
      <t>ハヤシ</t>
    </rPh>
    <rPh sb="18" eb="19">
      <t>チョウ</t>
    </rPh>
    <rPh sb="20" eb="21">
      <t>ドノ</t>
    </rPh>
    <phoneticPr fontId="15"/>
  </si>
  <si>
    <t>東京大学大学院農学生命科学研究科附属演習林田無演習林諸室貸出内規</t>
    <rPh sb="0" eb="7">
      <t>トウキョウダイガクダイガクイン</t>
    </rPh>
    <rPh sb="7" eb="26">
      <t>ノウガクセイメイカガクケンキュウカフゾクエンシュウリンタナシエンシュウリン</t>
    </rPh>
    <rPh sb="26" eb="27">
      <t>ショ</t>
    </rPh>
    <rPh sb="27" eb="28">
      <t>シツ</t>
    </rPh>
    <rPh sb="28" eb="30">
      <t>カシダシ</t>
    </rPh>
    <rPh sb="30" eb="32">
      <t>ナイキ</t>
    </rPh>
    <phoneticPr fontId="15"/>
  </si>
  <si>
    <t>に基づき下記の通り利用したいので許可願います。</t>
    <rPh sb="1" eb="2">
      <t>モト</t>
    </rPh>
    <rPh sb="4" eb="6">
      <t>カキ</t>
    </rPh>
    <rPh sb="7" eb="8">
      <t>トオ</t>
    </rPh>
    <rPh sb="9" eb="11">
      <t>リヨウ</t>
    </rPh>
    <rPh sb="16" eb="18">
      <t>キョカ</t>
    </rPh>
    <rPh sb="18" eb="19">
      <t>ネガ</t>
    </rPh>
    <phoneticPr fontId="15"/>
  </si>
  <si>
    <t>記</t>
    <rPh sb="0" eb="1">
      <t>キ</t>
    </rPh>
    <phoneticPr fontId="15"/>
  </si>
  <si>
    <t>団体名</t>
    <rPh sb="0" eb="3">
      <t>ダンタイメイ</t>
    </rPh>
    <phoneticPr fontId="15"/>
  </si>
  <si>
    <t>団体責任者名</t>
    <rPh sb="0" eb="2">
      <t>ダンタイ</t>
    </rPh>
    <rPh sb="2" eb="5">
      <t>セキニンシャ</t>
    </rPh>
    <rPh sb="5" eb="6">
      <t>メイ</t>
    </rPh>
    <phoneticPr fontId="15"/>
  </si>
  <si>
    <t>入構利用代表者名</t>
    <rPh sb="0" eb="2">
      <t>ニュウコウ</t>
    </rPh>
    <rPh sb="2" eb="4">
      <t>リヨウ</t>
    </rPh>
    <rPh sb="4" eb="7">
      <t>ダイヒョウシャ</t>
    </rPh>
    <rPh sb="7" eb="8">
      <t>メイ</t>
    </rPh>
    <phoneticPr fontId="15"/>
  </si>
  <si>
    <t>紹介者名</t>
    <rPh sb="0" eb="3">
      <t>ショウカイシャ</t>
    </rPh>
    <rPh sb="3" eb="4">
      <t>メイ</t>
    </rPh>
    <phoneticPr fontId="15"/>
  </si>
  <si>
    <t>利用施設</t>
    <rPh sb="0" eb="2">
      <t>リヨウ</t>
    </rPh>
    <rPh sb="2" eb="4">
      <t>シセツ</t>
    </rPh>
    <phoneticPr fontId="15"/>
  </si>
  <si>
    <t>貸出備品、備考</t>
    <rPh sb="0" eb="2">
      <t>カシダシ</t>
    </rPh>
    <rPh sb="2" eb="4">
      <t>ビヒン</t>
    </rPh>
    <rPh sb="5" eb="7">
      <t>ビコウ</t>
    </rPh>
    <phoneticPr fontId="15"/>
  </si>
  <si>
    <t>利用年月日（1日目）</t>
    <rPh sb="0" eb="2">
      <t>リヨウ</t>
    </rPh>
    <rPh sb="2" eb="5">
      <t>ネンガッピ</t>
    </rPh>
    <rPh sb="7" eb="9">
      <t>ニチメ</t>
    </rPh>
    <phoneticPr fontId="15"/>
  </si>
  <si>
    <t>　　　〃　　　（2日目）</t>
    <rPh sb="9" eb="11">
      <t>ニチメ</t>
    </rPh>
    <phoneticPr fontId="15"/>
  </si>
  <si>
    <t>　　　〃　　　（3日目）</t>
    <rPh sb="9" eb="11">
      <t>ニチメ</t>
    </rPh>
    <phoneticPr fontId="15"/>
  </si>
  <si>
    <t>利用許可証</t>
    <rPh sb="0" eb="2">
      <t>リヨウ</t>
    </rPh>
    <rPh sb="2" eb="5">
      <t>キョカショウ</t>
    </rPh>
    <phoneticPr fontId="15"/>
  </si>
  <si>
    <t>上記の申し込みを許可します。</t>
    <rPh sb="0" eb="2">
      <t>ジョウキ</t>
    </rPh>
    <rPh sb="3" eb="4">
      <t>モウ</t>
    </rPh>
    <rPh sb="5" eb="6">
      <t>コ</t>
    </rPh>
    <rPh sb="8" eb="10">
      <t>キョカ</t>
    </rPh>
    <phoneticPr fontId="15"/>
  </si>
  <si>
    <t>東京大学大学院農学生命科学研究科附属田無演習林　林長</t>
    <rPh sb="0" eb="2">
      <t>トウキョウ</t>
    </rPh>
    <rPh sb="2" eb="4">
      <t>ダイガク</t>
    </rPh>
    <rPh sb="4" eb="7">
      <t>ダイガクイン</t>
    </rPh>
    <rPh sb="7" eb="9">
      <t>ノウガク</t>
    </rPh>
    <rPh sb="9" eb="11">
      <t>セイメイ</t>
    </rPh>
    <rPh sb="11" eb="13">
      <t>カガク</t>
    </rPh>
    <rPh sb="13" eb="16">
      <t>ケンキュウカ</t>
    </rPh>
    <rPh sb="16" eb="18">
      <t>フゾク</t>
    </rPh>
    <rPh sb="18" eb="20">
      <t>タナシ</t>
    </rPh>
    <rPh sb="20" eb="22">
      <t>エンシュウ</t>
    </rPh>
    <rPh sb="22" eb="23">
      <t>リン</t>
    </rPh>
    <rPh sb="24" eb="25">
      <t>ハヤシ</t>
    </rPh>
    <rPh sb="25" eb="26">
      <t>チョウ</t>
    </rPh>
    <phoneticPr fontId="15"/>
  </si>
  <si>
    <t>（裏面の注意事項をお読みください。）</t>
    <rPh sb="1" eb="3">
      <t>リメン</t>
    </rPh>
    <rPh sb="4" eb="6">
      <t>チュウイ</t>
    </rPh>
    <rPh sb="6" eb="8">
      <t>ジコウ</t>
    </rPh>
    <rPh sb="10" eb="11">
      <t>ヨ</t>
    </rPh>
    <phoneticPr fontId="15"/>
  </si>
  <si>
    <t>紹介者の連絡先
（Tel、E-mailなど）</t>
    <rPh sb="0" eb="3">
      <t>ショウカイシャ</t>
    </rPh>
    <rPh sb="4" eb="7">
      <t>レンラクサキ</t>
    </rPh>
    <phoneticPr fontId="15"/>
  </si>
  <si>
    <t>〒</t>
    <phoneticPr fontId="15"/>
  </si>
  <si>
    <t>TEL</t>
    <phoneticPr fontId="15"/>
  </si>
  <si>
    <t>E-mail</t>
    <phoneticPr fontId="15"/>
  </si>
  <si>
    <t>FAX</t>
    <phoneticPr fontId="15"/>
  </si>
  <si>
    <t>講義室</t>
    <rPh sb="0" eb="3">
      <t>コウギシツ</t>
    </rPh>
    <phoneticPr fontId="15"/>
  </si>
  <si>
    <t>会議室</t>
    <rPh sb="0" eb="3">
      <t>カイギシツ</t>
    </rPh>
    <phoneticPr fontId="15"/>
  </si>
  <si>
    <t>工作室</t>
    <rPh sb="0" eb="3">
      <t>コウサクシツ</t>
    </rPh>
    <phoneticPr fontId="15"/>
  </si>
  <si>
    <t>管理人室</t>
    <rPh sb="0" eb="4">
      <t>カンリニンシツ</t>
    </rPh>
    <phoneticPr fontId="15"/>
  </si>
  <si>
    <t>（時間</t>
    <rPh sb="1" eb="3">
      <t>ジカン</t>
    </rPh>
    <phoneticPr fontId="15"/>
  </si>
  <si>
    <t>）</t>
    <phoneticPr fontId="15"/>
  </si>
  <si>
    <t>～</t>
    <phoneticPr fontId="15"/>
  </si>
  <si>
    <t>　　　〃　　　（4日目）</t>
    <rPh sb="9" eb="11">
      <t>ニチメ</t>
    </rPh>
    <phoneticPr fontId="15"/>
  </si>
  <si>
    <t>　　　〃　　　（5日目）</t>
    <rPh sb="9" eb="11">
      <t>ニチメ</t>
    </rPh>
    <phoneticPr fontId="15"/>
  </si>
  <si>
    <t>人</t>
    <rPh sb="0" eb="1">
      <t>ニン</t>
    </rPh>
    <phoneticPr fontId="15"/>
  </si>
  <si>
    <t>利用人数（※）　合計</t>
    <rPh sb="0" eb="2">
      <t>リヨウ</t>
    </rPh>
    <rPh sb="2" eb="4">
      <t>ニンズウ</t>
    </rPh>
    <rPh sb="8" eb="10">
      <t>ゴウケイ</t>
    </rPh>
    <phoneticPr fontId="15"/>
  </si>
  <si>
    <t>注意事項</t>
  </si>
  <si>
    <t>禁止事項</t>
  </si>
  <si>
    <t>提出期限</t>
  </si>
  <si>
    <t>申込書送付先・問合せ先</t>
  </si>
  <si>
    <t>・</t>
    <phoneticPr fontId="15"/>
  </si>
  <si>
    <t>188-0002　</t>
    <phoneticPr fontId="15"/>
  </si>
  <si>
    <t>西東京市緑町１－１－１　東京大学田無演習林</t>
    <phoneticPr fontId="15"/>
  </si>
  <si>
    <t>042-461-1528</t>
    <phoneticPr fontId="15"/>
  </si>
  <si>
    <t>042-461-2302</t>
    <phoneticPr fontId="15"/>
  </si>
  <si>
    <t>tanashi2010@uf.a.u-tokyo.ac.jp</t>
    <phoneticPr fontId="15"/>
  </si>
  <si>
    <t>火気の使用</t>
    <phoneticPr fontId="15"/>
  </si>
  <si>
    <t>工作室での飲食</t>
    <phoneticPr fontId="15"/>
  </si>
  <si>
    <t>喫煙</t>
    <phoneticPr fontId="15"/>
  </si>
  <si>
    <t>（なるべくエクセルファイルのまま電子的にご提出ください）</t>
    <rPh sb="16" eb="19">
      <t>デンシテキ</t>
    </rPh>
    <phoneticPr fontId="15"/>
  </si>
  <si>
    <t>・
・
・
・
・
・</t>
    <phoneticPr fontId="15"/>
  </si>
  <si>
    <r>
      <t>申込書は利用日の</t>
    </r>
    <r>
      <rPr>
        <b/>
        <sz val="12"/>
        <rFont val="ＭＳ Ｐゴシック"/>
        <family val="3"/>
        <charset val="128"/>
      </rPr>
      <t>使用2週間前まで</t>
    </r>
    <r>
      <rPr>
        <sz val="12"/>
        <color theme="1"/>
        <rFont val="ＭＳ Ｐ明朝"/>
        <family val="1"/>
        <charset val="128"/>
      </rPr>
      <t>にご提出ください。</t>
    </r>
    <rPh sb="13" eb="14">
      <t>マエ</t>
    </rPh>
    <phoneticPr fontId="15"/>
  </si>
  <si>
    <t>施設利用開始時刻_1日目</t>
    <rPh sb="0" eb="2">
      <t>シセツ</t>
    </rPh>
    <rPh sb="2" eb="4">
      <t>リヨウ</t>
    </rPh>
    <rPh sb="4" eb="6">
      <t>カイシ</t>
    </rPh>
    <rPh sb="6" eb="8">
      <t>ジコク</t>
    </rPh>
    <rPh sb="10" eb="12">
      <t>ニチメ</t>
    </rPh>
    <phoneticPr fontId="15"/>
  </si>
  <si>
    <t>施設利用終了時刻_1日目</t>
    <rPh sb="0" eb="2">
      <t>シセツ</t>
    </rPh>
    <rPh sb="2" eb="4">
      <t>リヨウ</t>
    </rPh>
    <rPh sb="4" eb="6">
      <t>シュウリョウ</t>
    </rPh>
    <rPh sb="6" eb="8">
      <t>ジコク</t>
    </rPh>
    <rPh sb="10" eb="12">
      <t>ニチメ</t>
    </rPh>
    <phoneticPr fontId="15"/>
  </si>
  <si>
    <t>13:30のように24時間制で半角で記載</t>
    <rPh sb="11" eb="13">
      <t>ジカン</t>
    </rPh>
    <rPh sb="13" eb="14">
      <t>セイ</t>
    </rPh>
    <rPh sb="15" eb="17">
      <t>ハンカク</t>
    </rPh>
    <rPh sb="18" eb="20">
      <t>キサイ</t>
    </rPh>
    <phoneticPr fontId="15"/>
  </si>
  <si>
    <t>施設利用開始時刻_2日目</t>
    <rPh sb="0" eb="2">
      <t>シセツ</t>
    </rPh>
    <rPh sb="2" eb="4">
      <t>リヨウ</t>
    </rPh>
    <rPh sb="4" eb="6">
      <t>カイシ</t>
    </rPh>
    <rPh sb="6" eb="8">
      <t>ジコク</t>
    </rPh>
    <rPh sb="10" eb="12">
      <t>ニチメ</t>
    </rPh>
    <phoneticPr fontId="15"/>
  </si>
  <si>
    <t>施設利用終了時刻_5日目</t>
    <rPh sb="0" eb="2">
      <t>シセツ</t>
    </rPh>
    <rPh sb="2" eb="4">
      <t>リヨウ</t>
    </rPh>
    <rPh sb="4" eb="6">
      <t>シュウリョウ</t>
    </rPh>
    <rPh sb="6" eb="8">
      <t>ジコク</t>
    </rPh>
    <rPh sb="10" eb="12">
      <t>ニチメ</t>
    </rPh>
    <phoneticPr fontId="15"/>
  </si>
  <si>
    <t>施設利用開始時刻_5日目</t>
    <rPh sb="0" eb="2">
      <t>シセツ</t>
    </rPh>
    <rPh sb="2" eb="4">
      <t>リヨウ</t>
    </rPh>
    <rPh sb="4" eb="6">
      <t>カイシ</t>
    </rPh>
    <rPh sb="6" eb="8">
      <t>ジコク</t>
    </rPh>
    <rPh sb="10" eb="12">
      <t>ニチメ</t>
    </rPh>
    <phoneticPr fontId="15"/>
  </si>
  <si>
    <t>施設利用終了時刻_4日目</t>
    <rPh sb="0" eb="2">
      <t>シセツ</t>
    </rPh>
    <rPh sb="2" eb="4">
      <t>リヨウ</t>
    </rPh>
    <rPh sb="4" eb="6">
      <t>シュウリョウ</t>
    </rPh>
    <rPh sb="6" eb="8">
      <t>ジコク</t>
    </rPh>
    <rPh sb="10" eb="12">
      <t>ニチメ</t>
    </rPh>
    <phoneticPr fontId="15"/>
  </si>
  <si>
    <t>施設利用開始時刻_4日目</t>
    <rPh sb="0" eb="2">
      <t>シセツ</t>
    </rPh>
    <rPh sb="2" eb="4">
      <t>リヨウ</t>
    </rPh>
    <rPh sb="4" eb="6">
      <t>カイシ</t>
    </rPh>
    <rPh sb="6" eb="8">
      <t>ジコク</t>
    </rPh>
    <rPh sb="10" eb="12">
      <t>ニチメ</t>
    </rPh>
    <phoneticPr fontId="15"/>
  </si>
  <si>
    <t>施設利用終了時刻_3日目</t>
    <rPh sb="0" eb="2">
      <t>シセツ</t>
    </rPh>
    <rPh sb="2" eb="4">
      <t>リヨウ</t>
    </rPh>
    <rPh sb="4" eb="6">
      <t>シュウリョウ</t>
    </rPh>
    <rPh sb="6" eb="8">
      <t>ジコク</t>
    </rPh>
    <rPh sb="10" eb="12">
      <t>ニチメ</t>
    </rPh>
    <phoneticPr fontId="15"/>
  </si>
  <si>
    <t>施設利用開始時刻_3日目</t>
    <rPh sb="0" eb="2">
      <t>シセツ</t>
    </rPh>
    <rPh sb="2" eb="4">
      <t>リヨウ</t>
    </rPh>
    <rPh sb="4" eb="6">
      <t>カイシ</t>
    </rPh>
    <rPh sb="6" eb="8">
      <t>ジコク</t>
    </rPh>
    <rPh sb="10" eb="12">
      <t>ニチメ</t>
    </rPh>
    <phoneticPr fontId="15"/>
  </si>
  <si>
    <t>施設利用終了時刻_2日目</t>
    <rPh sb="0" eb="2">
      <t>シセツ</t>
    </rPh>
    <rPh sb="2" eb="4">
      <t>リヨウ</t>
    </rPh>
    <rPh sb="4" eb="6">
      <t>シュウリョウ</t>
    </rPh>
    <rPh sb="6" eb="8">
      <t>ジコク</t>
    </rPh>
    <rPh sb="10" eb="12">
      <t>ニチメ</t>
    </rPh>
    <phoneticPr fontId="15"/>
  </si>
  <si>
    <t>セミナーハウス利用における紹介者_氏名</t>
    <rPh sb="7" eb="9">
      <t>リヨウ</t>
    </rPh>
    <rPh sb="13" eb="16">
      <t>ショウカイシャ</t>
    </rPh>
    <rPh sb="17" eb="19">
      <t>シメイ</t>
    </rPh>
    <phoneticPr fontId="10"/>
  </si>
  <si>
    <t>セミナーハウス利用における紹介者_連絡先</t>
    <rPh sb="7" eb="9">
      <t>リヨウ</t>
    </rPh>
    <rPh sb="13" eb="16">
      <t>ショウカイシャ</t>
    </rPh>
    <rPh sb="17" eb="20">
      <t>レンラクサキ</t>
    </rPh>
    <phoneticPr fontId="10"/>
  </si>
  <si>
    <t>紹介者と連絡のとれる電話番号、E-mailアドレスのいずれかを半角でご記入ください</t>
    <rPh sb="0" eb="3">
      <t>ショウカイシャ</t>
    </rPh>
    <rPh sb="4" eb="6">
      <t>レンラク</t>
    </rPh>
    <rPh sb="10" eb="12">
      <t>デンワ</t>
    </rPh>
    <rPh sb="12" eb="14">
      <t>バンゴウ</t>
    </rPh>
    <rPh sb="31" eb="33">
      <t>ハンカク</t>
    </rPh>
    <rPh sb="35" eb="37">
      <t>キニュウ</t>
    </rPh>
    <phoneticPr fontId="10"/>
  </si>
  <si>
    <t>施設利用年月日（西暦）_1日目</t>
    <rPh sb="0" eb="2">
      <t>シセツ</t>
    </rPh>
    <rPh sb="2" eb="4">
      <t>リヨウ</t>
    </rPh>
    <rPh sb="4" eb="7">
      <t>ネンガッピ</t>
    </rPh>
    <rPh sb="8" eb="10">
      <t>セイレキ</t>
    </rPh>
    <rPh sb="13" eb="15">
      <t>ニチメ</t>
    </rPh>
    <phoneticPr fontId="15"/>
  </si>
  <si>
    <t>施設利用年月日（西暦）_2日目</t>
    <rPh sb="2" eb="4">
      <t>リヨウ</t>
    </rPh>
    <rPh sb="4" eb="7">
      <t>ネンガッピ</t>
    </rPh>
    <rPh sb="8" eb="10">
      <t>セイレキ</t>
    </rPh>
    <rPh sb="13" eb="15">
      <t>ニチメ</t>
    </rPh>
    <phoneticPr fontId="15"/>
  </si>
  <si>
    <t>施設利用年月日（西暦）_3日目</t>
    <rPh sb="2" eb="4">
      <t>リヨウ</t>
    </rPh>
    <rPh sb="4" eb="7">
      <t>ネンガッピ</t>
    </rPh>
    <rPh sb="8" eb="10">
      <t>セイレキ</t>
    </rPh>
    <rPh sb="13" eb="15">
      <t>ニチメ</t>
    </rPh>
    <phoneticPr fontId="15"/>
  </si>
  <si>
    <t>施設利用年月日（西暦）_4日目</t>
    <rPh sb="2" eb="4">
      <t>リヨウ</t>
    </rPh>
    <rPh sb="4" eb="7">
      <t>ネンガッピ</t>
    </rPh>
    <rPh sb="8" eb="10">
      <t>セイレキ</t>
    </rPh>
    <rPh sb="13" eb="15">
      <t>ニチメ</t>
    </rPh>
    <phoneticPr fontId="15"/>
  </si>
  <si>
    <t>施設利用年月日（西暦）_5日目</t>
    <rPh sb="2" eb="4">
      <t>リヨウ</t>
    </rPh>
    <rPh sb="4" eb="7">
      <t>ネンガッピ</t>
    </rPh>
    <rPh sb="8" eb="10">
      <t>セイレキ</t>
    </rPh>
    <rPh sb="13" eb="15">
      <t>ニチメ</t>
    </rPh>
    <phoneticPr fontId="15"/>
  </si>
  <si>
    <t>管理任三郎</t>
    <rPh sb="0" eb="2">
      <t>カンリ</t>
    </rPh>
    <rPh sb="2" eb="5">
      <t>ニンザブロウ</t>
    </rPh>
    <phoneticPr fontId="10"/>
  </si>
  <si>
    <t>セミナーハウス利用における貸出備品その他の希望、および備考</t>
    <rPh sb="7" eb="9">
      <t>リヨウ</t>
    </rPh>
    <rPh sb="13" eb="15">
      <t>カシダシ</t>
    </rPh>
    <rPh sb="15" eb="17">
      <t>ビヒン</t>
    </rPh>
    <rPh sb="19" eb="20">
      <t>タ</t>
    </rPh>
    <rPh sb="21" eb="23">
      <t>キボウ</t>
    </rPh>
    <rPh sb="27" eb="29">
      <t>ビコウ</t>
    </rPh>
    <phoneticPr fontId="10"/>
  </si>
  <si>
    <r>
      <rPr>
        <sz val="11"/>
        <color rgb="FFFF0000"/>
        <rFont val="ＭＳ Ｐゴシック"/>
        <family val="3"/>
        <charset val="128"/>
        <scheme val="minor"/>
      </rPr>
      <t>セミナーハウスを利用する場合</t>
    </r>
    <r>
      <rPr>
        <sz val="11"/>
        <rFont val="ＭＳ Ｐゴシック"/>
        <family val="3"/>
        <charset val="128"/>
        <scheme val="minor"/>
      </rPr>
      <t>には、</t>
    </r>
    <r>
      <rPr>
        <sz val="11"/>
        <color rgb="FFFF0000"/>
        <rFont val="ＭＳ Ｐゴシック"/>
        <family val="3"/>
        <charset val="128"/>
        <scheme val="minor"/>
      </rPr>
      <t>田無演習林スタッフを「紹介者」に指名</t>
    </r>
    <r>
      <rPr>
        <sz val="11"/>
        <rFont val="ＭＳ Ｐゴシック"/>
        <family val="3"/>
        <charset val="128"/>
        <scheme val="minor"/>
      </rPr>
      <t>する必要があります。
セミナーハウスの利用のない場合、該当欄（項目番号50～67）の記入は不要です。</t>
    </r>
    <rPh sb="8" eb="10">
      <t>リヨウ</t>
    </rPh>
    <rPh sb="12" eb="14">
      <t>バアイ</t>
    </rPh>
    <rPh sb="17" eb="22">
      <t>タナシエンシュウリン</t>
    </rPh>
    <rPh sb="28" eb="31">
      <t>ショウカイシャ</t>
    </rPh>
    <rPh sb="33" eb="35">
      <t>シメイ</t>
    </rPh>
    <rPh sb="37" eb="39">
      <t>ヒツヨウ</t>
    </rPh>
    <rPh sb="54" eb="56">
      <t>リヨウ</t>
    </rPh>
    <rPh sb="59" eb="61">
      <t>バアイ</t>
    </rPh>
    <rPh sb="62" eb="65">
      <t>ガイトウラン</t>
    </rPh>
    <rPh sb="66" eb="68">
      <t>コウモク</t>
    </rPh>
    <rPh sb="68" eb="70">
      <t>バンゴウ</t>
    </rPh>
    <rPh sb="77" eb="79">
      <t>キニュウ</t>
    </rPh>
    <rPh sb="80" eb="82">
      <t>フヨウ</t>
    </rPh>
    <phoneticPr fontId="10"/>
  </si>
  <si>
    <t>利用責任者（団体責任者）_氏名</t>
    <rPh sb="0" eb="2">
      <t>リヨウ</t>
    </rPh>
    <rPh sb="2" eb="5">
      <t>セキニンシャ</t>
    </rPh>
    <rPh sb="6" eb="8">
      <t>ダンタイ</t>
    </rPh>
    <rPh sb="8" eb="11">
      <t>セキニンシャ</t>
    </rPh>
    <rPh sb="13" eb="15">
      <t>シメイ</t>
    </rPh>
    <phoneticPr fontId="10"/>
  </si>
  <si>
    <t>利用責任者（団体責任者）_職名</t>
    <rPh sb="6" eb="8">
      <t>ダンタイ</t>
    </rPh>
    <rPh sb="8" eb="11">
      <t>セキニンシャ</t>
    </rPh>
    <rPh sb="13" eb="15">
      <t>ショクメイ</t>
    </rPh>
    <phoneticPr fontId="10"/>
  </si>
  <si>
    <t>利用責任者（団体責任者）_E-mail</t>
    <rPh sb="6" eb="8">
      <t>ダンタイ</t>
    </rPh>
    <rPh sb="8" eb="11">
      <t>セキニンシャ</t>
    </rPh>
    <phoneticPr fontId="10"/>
  </si>
  <si>
    <t>利用課題（研究課題等）名称</t>
    <rPh sb="0" eb="2">
      <t>リヨウ</t>
    </rPh>
    <rPh sb="2" eb="4">
      <t>カダイ</t>
    </rPh>
    <phoneticPr fontId="10"/>
  </si>
  <si>
    <t>入構利用代表者_大学名・団体等名</t>
    <rPh sb="12" eb="14">
      <t>ダンタイ</t>
    </rPh>
    <rPh sb="14" eb="15">
      <t>トウ</t>
    </rPh>
    <rPh sb="15" eb="16">
      <t>メイ</t>
    </rPh>
    <phoneticPr fontId="10"/>
  </si>
  <si>
    <t>20190507のように半角数字のみで西暦で記載。</t>
    <rPh sb="12" eb="14">
      <t>ハンカク</t>
    </rPh>
    <rPh sb="14" eb="16">
      <t>スウジ</t>
    </rPh>
    <phoneticPr fontId="10"/>
  </si>
  <si>
    <t>F,L,8</t>
  </si>
  <si>
    <t>連絡先</t>
    <rPh sb="0" eb="3">
      <t>レンラクサキ</t>
    </rPh>
    <phoneticPr fontId="15"/>
  </si>
  <si>
    <t>利用目的</t>
    <rPh sb="0" eb="2">
      <t>リヨウ</t>
    </rPh>
    <rPh sb="2" eb="4">
      <t>モクテキ</t>
    </rPh>
    <phoneticPr fontId="15"/>
  </si>
  <si>
    <t>※　後日で構いませんので、所定の様式により利用人数の内訳を報告してください</t>
    <rPh sb="2" eb="4">
      <t>ゴジツ</t>
    </rPh>
    <rPh sb="5" eb="6">
      <t>カマ</t>
    </rPh>
    <rPh sb="13" eb="15">
      <t>ショテイ</t>
    </rPh>
    <rPh sb="16" eb="18">
      <t>ヨウシキ</t>
    </rPh>
    <rPh sb="21" eb="23">
      <t>リヨウ</t>
    </rPh>
    <rPh sb="23" eb="25">
      <t>ニンズウ</t>
    </rPh>
    <rPh sb="26" eb="28">
      <t>ウチワケ</t>
    </rPh>
    <rPh sb="29" eb="31">
      <t>ホウコク</t>
    </rPh>
    <phoneticPr fontId="15"/>
  </si>
  <si>
    <t>必須
項目</t>
    <rPh sb="0" eb="2">
      <t>ヒッス</t>
    </rPh>
    <rPh sb="3" eb="5">
      <t>コウモク</t>
    </rPh>
    <phoneticPr fontId="1"/>
  </si>
  <si>
    <t>hana2010@uf.a.u-tokyo.ac.jp</t>
    <phoneticPr fontId="15"/>
  </si>
  <si>
    <t>自然物を用いたクラフト制作方法の検討</t>
    <rPh sb="0" eb="3">
      <t>シゼンブツ</t>
    </rPh>
    <rPh sb="4" eb="5">
      <t>モチ</t>
    </rPh>
    <rPh sb="11" eb="13">
      <t>セイサク</t>
    </rPh>
    <rPh sb="13" eb="15">
      <t>ホウホウ</t>
    </rPh>
    <rPh sb="16" eb="18">
      <t>ケントウ</t>
    </rPh>
    <phoneticPr fontId="15"/>
  </si>
  <si>
    <r>
      <t xml:space="preserve">所属先大学名や法人名、団体名等を記載
</t>
    </r>
    <r>
      <rPr>
        <sz val="11"/>
        <color rgb="FFFF0000"/>
        <rFont val="ＭＳ Ｐゴシック"/>
        <family val="3"/>
        <charset val="128"/>
        <scheme val="minor"/>
      </rPr>
      <t>研究や大学教育以外で利用される場合は、利用者グループや利用団体の名称を記入してください</t>
    </r>
    <rPh sb="0" eb="3">
      <t>ショゾクサキ</t>
    </rPh>
    <rPh sb="3" eb="6">
      <t>ダイガクメイ</t>
    </rPh>
    <rPh sb="7" eb="9">
      <t>ホウジン</t>
    </rPh>
    <rPh sb="9" eb="10">
      <t>メイ</t>
    </rPh>
    <rPh sb="11" eb="14">
      <t>ダンタイメイ</t>
    </rPh>
    <rPh sb="14" eb="15">
      <t>トウ</t>
    </rPh>
    <rPh sb="16" eb="18">
      <t>キサイ</t>
    </rPh>
    <rPh sb="51" eb="53">
      <t>メイショウ</t>
    </rPh>
    <rPh sb="54" eb="56">
      <t>キニュウ</t>
    </rPh>
    <phoneticPr fontId="10"/>
  </si>
  <si>
    <r>
      <rPr>
        <sz val="11"/>
        <color rgb="FFFF0000"/>
        <rFont val="ＭＳ Ｐゴシック"/>
        <family val="3"/>
        <charset val="128"/>
        <scheme val="minor"/>
      </rPr>
      <t>入構利用代表者が学生の場合に指導教員等の氏名記入必須。
「利用責任者」および「団体責任者」は、自身の入構の有無にかかわらず、入構利用者のおこなう利用について監督責任を負うものとします。</t>
    </r>
    <r>
      <rPr>
        <sz val="11"/>
        <rFont val="ＭＳ Ｐゴシック"/>
        <family val="3"/>
        <charset val="128"/>
        <scheme val="minor"/>
      </rPr>
      <t xml:space="preserve">
「利用責任者」または「団体責任者」が「入構利用代表者」と同一の場合は該当欄（項目番号13～15）の記入を省略できます
</t>
    </r>
    <r>
      <rPr>
        <sz val="11"/>
        <color rgb="FFFF0000"/>
        <rFont val="ＭＳ Ｐゴシック"/>
        <family val="3"/>
        <charset val="128"/>
        <scheme val="minor"/>
      </rPr>
      <t>研究や大学教育以外で利用される場合は、利用者グループや利用団体の長を「団体責任者」に指名してください</t>
    </r>
    <rPh sb="14" eb="16">
      <t>シドウ</t>
    </rPh>
    <rPh sb="16" eb="18">
      <t>キョウイン</t>
    </rPh>
    <rPh sb="18" eb="19">
      <t>トウ</t>
    </rPh>
    <rPh sb="20" eb="22">
      <t>シメイ</t>
    </rPh>
    <rPh sb="29" eb="31">
      <t>リヨウ</t>
    </rPh>
    <rPh sb="39" eb="41">
      <t>ダンタイ</t>
    </rPh>
    <rPh sb="41" eb="44">
      <t>セキニンシャ</t>
    </rPh>
    <rPh sb="94" eb="96">
      <t>リヨウ</t>
    </rPh>
    <rPh sb="96" eb="99">
      <t>セキニンシャ</t>
    </rPh>
    <rPh sb="104" eb="106">
      <t>ダンタイ</t>
    </rPh>
    <rPh sb="127" eb="129">
      <t>ガイトウ</t>
    </rPh>
    <rPh sb="129" eb="130">
      <t>ラン</t>
    </rPh>
    <rPh sb="131" eb="133">
      <t>コウモク</t>
    </rPh>
    <rPh sb="133" eb="135">
      <t>バンゴウ</t>
    </rPh>
    <rPh sb="152" eb="154">
      <t>ケンキュウ</t>
    </rPh>
    <rPh sb="155" eb="157">
      <t>ダイガク</t>
    </rPh>
    <rPh sb="157" eb="159">
      <t>キョウイク</t>
    </rPh>
    <rPh sb="159" eb="161">
      <t>イガイ</t>
    </rPh>
    <rPh sb="162" eb="164">
      <t>リヨウ</t>
    </rPh>
    <rPh sb="167" eb="169">
      <t>バアイ</t>
    </rPh>
    <rPh sb="194" eb="196">
      <t>シメイ</t>
    </rPh>
    <phoneticPr fontId="10"/>
  </si>
  <si>
    <t>入構利用代表者_大学等名（団体等名）</t>
    <rPh sb="13" eb="15">
      <t>ダンタイ</t>
    </rPh>
    <rPh sb="15" eb="16">
      <t>トウ</t>
    </rPh>
    <rPh sb="16" eb="17">
      <t>メイ</t>
    </rPh>
    <phoneticPr fontId="10"/>
  </si>
  <si>
    <t>研究目的・方法等の概要を記載。田無演習林内で実施する内容が具体的にわかるように記載してください
研究や大学教育以外で利用したい場合は別途企画書を添付ください</t>
    <rPh sb="12" eb="14">
      <t>キサイ</t>
    </rPh>
    <rPh sb="15" eb="21">
      <t>タナシエンシュウリンナイ</t>
    </rPh>
    <rPh sb="22" eb="24">
      <t>ジッシ</t>
    </rPh>
    <rPh sb="26" eb="28">
      <t>ナイヨウ</t>
    </rPh>
    <rPh sb="29" eb="32">
      <t>グタイテキ</t>
    </rPh>
    <rPh sb="39" eb="41">
      <t>キサイ</t>
    </rPh>
    <rPh sb="48" eb="50">
      <t>ケンキュウ</t>
    </rPh>
    <rPh sb="51" eb="53">
      <t>ダイガク</t>
    </rPh>
    <rPh sb="53" eb="55">
      <t>キョウイク</t>
    </rPh>
    <rPh sb="55" eb="57">
      <t>イガイ</t>
    </rPh>
    <rPh sb="58" eb="60">
      <t>リヨウ</t>
    </rPh>
    <rPh sb="63" eb="65">
      <t>バアイ</t>
    </rPh>
    <rPh sb="66" eb="68">
      <t>ベット</t>
    </rPh>
    <rPh sb="68" eb="71">
      <t>キカクショ</t>
    </rPh>
    <rPh sb="72" eb="74">
      <t>テンプ</t>
    </rPh>
    <phoneticPr fontId="10"/>
  </si>
  <si>
    <t>セミナーハウス利用に関連する貸出備品その他の希望、および備考</t>
    <rPh sb="7" eb="9">
      <t>リヨウ</t>
    </rPh>
    <rPh sb="10" eb="12">
      <t>カンレン</t>
    </rPh>
    <rPh sb="14" eb="16">
      <t>カシダシ</t>
    </rPh>
    <rPh sb="16" eb="18">
      <t>ビヒン</t>
    </rPh>
    <rPh sb="20" eb="21">
      <t>タ</t>
    </rPh>
    <rPh sb="22" eb="24">
      <t>キボウ</t>
    </rPh>
    <rPh sb="28" eb="30">
      <t>ビコウ</t>
    </rPh>
    <phoneticPr fontId="10"/>
  </si>
  <si>
    <t>セミナーハウス利用に関連して演習林へ協力を依頼したい事項（貸出備品等）や配慮を希望する事項について具体的に記載
貸出備品のリストは、田無演習林諸室貸出内規の別表をご参照ください</t>
    <rPh sb="7" eb="9">
      <t>リヨウ</t>
    </rPh>
    <rPh sb="10" eb="12">
      <t>カンレン</t>
    </rPh>
    <rPh sb="29" eb="31">
      <t>カシダシ</t>
    </rPh>
    <rPh sb="31" eb="33">
      <t>ビヒン</t>
    </rPh>
    <rPh sb="33" eb="34">
      <t>トウ</t>
    </rPh>
    <rPh sb="36" eb="38">
      <t>ハイリョ</t>
    </rPh>
    <rPh sb="39" eb="41">
      <t>キボウ</t>
    </rPh>
    <rPh sb="43" eb="45">
      <t>ジコウ</t>
    </rPh>
    <rPh sb="56" eb="58">
      <t>カシダシ</t>
    </rPh>
    <rPh sb="58" eb="60">
      <t>ビヒン</t>
    </rPh>
    <rPh sb="66" eb="68">
      <t>タナシ</t>
    </rPh>
    <rPh sb="68" eb="70">
      <t>エンシュウ</t>
    </rPh>
    <rPh sb="70" eb="71">
      <t>リン</t>
    </rPh>
    <rPh sb="71" eb="72">
      <t>ショ</t>
    </rPh>
    <rPh sb="72" eb="73">
      <t>シツ</t>
    </rPh>
    <rPh sb="73" eb="75">
      <t>カシダシ</t>
    </rPh>
    <rPh sb="75" eb="77">
      <t>ナイキ</t>
    </rPh>
    <rPh sb="78" eb="79">
      <t>ベツ</t>
    </rPh>
    <rPh sb="79" eb="80">
      <t>ヒョウ</t>
    </rPh>
    <rPh sb="82" eb="84">
      <t>サンショウ</t>
    </rPh>
    <phoneticPr fontId="10"/>
  </si>
  <si>
    <t>プロジェクター1台、映写用スクリーン1基の貸出を希望する。
外付けのスピーカーシステム（重量5kgほど）を持ち込んで使用したい。
林内でクラフト制作の材料（枝、球果など）を調達したいので相談に乗っていただきたい。</t>
    <rPh sb="8" eb="9">
      <t>ダイ</t>
    </rPh>
    <rPh sb="10" eb="12">
      <t>エイシャ</t>
    </rPh>
    <rPh sb="12" eb="13">
      <t>ヨウ</t>
    </rPh>
    <rPh sb="19" eb="20">
      <t>キ</t>
    </rPh>
    <rPh sb="21" eb="23">
      <t>カシダシ</t>
    </rPh>
    <rPh sb="24" eb="26">
      <t>キボウ</t>
    </rPh>
    <rPh sb="30" eb="32">
      <t>ソトヅ</t>
    </rPh>
    <rPh sb="44" eb="46">
      <t>ジュウリョウ</t>
    </rPh>
    <rPh sb="53" eb="54">
      <t>モ</t>
    </rPh>
    <rPh sb="55" eb="56">
      <t>コ</t>
    </rPh>
    <rPh sb="58" eb="60">
      <t>シヨウ</t>
    </rPh>
    <rPh sb="65" eb="67">
      <t>リンナイ</t>
    </rPh>
    <rPh sb="72" eb="74">
      <t>セイサク</t>
    </rPh>
    <rPh sb="75" eb="77">
      <t>ザイリョウ</t>
    </rPh>
    <rPh sb="78" eb="79">
      <t>エダ</t>
    </rPh>
    <rPh sb="80" eb="82">
      <t>キュウカ</t>
    </rPh>
    <rPh sb="86" eb="88">
      <t>チョウタツ</t>
    </rPh>
    <rPh sb="93" eb="95">
      <t>ソウダン</t>
    </rPh>
    <rPh sb="96" eb="97">
      <t>ノ</t>
    </rPh>
    <phoneticPr fontId="10"/>
  </si>
  <si>
    <t>東大ネイチャークラフトクラブ</t>
    <rPh sb="0" eb="2">
      <t>トウダイ</t>
    </rPh>
    <phoneticPr fontId="15"/>
  </si>
  <si>
    <t>2-東京大学その他部局</t>
  </si>
  <si>
    <t>理科二類B2</t>
    <rPh sb="0" eb="2">
      <t>リカ</t>
    </rPh>
    <rPh sb="2" eb="4">
      <t>ニルイ</t>
    </rPh>
    <phoneticPr fontId="15"/>
  </si>
  <si>
    <r>
      <rPr>
        <sz val="11"/>
        <color rgb="FFFF0000"/>
        <rFont val="ＭＳ Ｐゴシック"/>
        <family val="3"/>
        <charset val="128"/>
        <scheme val="minor"/>
      </rPr>
      <t>原則として「入力シート」を正本</t>
    </r>
    <r>
      <rPr>
        <sz val="11"/>
        <color theme="1"/>
        <rFont val="ＭＳ Ｐゴシック"/>
        <family val="3"/>
        <charset val="128"/>
        <scheme val="minor"/>
      </rPr>
      <t>とし、「出力シート」は田無演習林にて情報の整理のために補助的に利用します。</t>
    </r>
    <rPh sb="0" eb="2">
      <t>ゲンソク</t>
    </rPh>
    <rPh sb="6" eb="8">
      <t>ニュウリョク</t>
    </rPh>
    <rPh sb="13" eb="15">
      <t>セイホン</t>
    </rPh>
    <rPh sb="19" eb="21">
      <t>シュツリョク</t>
    </rPh>
    <rPh sb="33" eb="35">
      <t>ジョウホウ</t>
    </rPh>
    <rPh sb="36" eb="38">
      <t>セイリ</t>
    </rPh>
    <rPh sb="42" eb="45">
      <t>ホジョテキ</t>
    </rPh>
    <rPh sb="46" eb="48">
      <t>リヨウ</t>
    </rPh>
    <phoneticPr fontId="15"/>
  </si>
  <si>
    <t>つぎの場合は書類を別添してください。不明な点はご相談ください。
・東京大学の正規の授業科目以外で実習・研修等に利用する場合　→　シラバスやそれに相当する資料
・研究や大学教育以外の目的で利用したい場合 → 企画書など（目的やスケジュールなどがわかる資料）
・実験室または試料調製室に機器等を設置する場合　→　機器等の設置申込書
・紙幅が不足した場合　→　必要事項を記載した資料（様式自由）</t>
    <rPh sb="3" eb="5">
      <t>バアイ</t>
    </rPh>
    <rPh sb="6" eb="8">
      <t>ショルイ</t>
    </rPh>
    <rPh sb="9" eb="11">
      <t>ベッテン</t>
    </rPh>
    <rPh sb="18" eb="20">
      <t>フメイ</t>
    </rPh>
    <rPh sb="21" eb="22">
      <t>テン</t>
    </rPh>
    <rPh sb="24" eb="26">
      <t>ソウダン</t>
    </rPh>
    <rPh sb="116" eb="118">
      <t>シフク</t>
    </rPh>
    <rPh sb="119" eb="121">
      <t>フソク</t>
    </rPh>
    <rPh sb="123" eb="125">
      <t>バアイ</t>
    </rPh>
    <rPh sb="128" eb="130">
      <t>ヒツヨウ</t>
    </rPh>
    <rPh sb="130" eb="132">
      <t>ジコウ</t>
    </rPh>
    <rPh sb="133" eb="135">
      <t>キサイ</t>
    </rPh>
    <rPh sb="137" eb="139">
      <t>シリョウ</t>
    </rPh>
    <rPh sb="140" eb="142">
      <t>ヨウシキ</t>
    </rPh>
    <rPh sb="142" eb="144">
      <t>ジユウ</t>
    </rPh>
    <phoneticPr fontId="15"/>
  </si>
  <si>
    <r>
      <rPr>
        <sz val="11"/>
        <rFont val="ＭＳ Ｐゴシック"/>
        <family val="3"/>
        <charset val="128"/>
        <scheme val="minor"/>
      </rPr>
      <t>必要事項は</t>
    </r>
    <r>
      <rPr>
        <sz val="11"/>
        <color rgb="FFFF0000"/>
        <rFont val="ＭＳ Ｐゴシック"/>
        <family val="3"/>
        <charset val="128"/>
        <scheme val="minor"/>
      </rPr>
      <t>2枚目の「入力シート」の記入欄に</t>
    </r>
    <r>
      <rPr>
        <sz val="11"/>
        <color theme="1"/>
        <rFont val="ＭＳ Ｐゴシック"/>
        <family val="3"/>
        <charset val="128"/>
        <scheme val="minor"/>
      </rPr>
      <t>記入してください。自動で「出力シート」に転記されるようになっています。</t>
    </r>
    <rPh sb="0" eb="2">
      <t>ヒツヨウ</t>
    </rPh>
    <rPh sb="2" eb="4">
      <t>ジコウ</t>
    </rPh>
    <rPh sb="6" eb="8">
      <t>マイメ</t>
    </rPh>
    <rPh sb="10" eb="12">
      <t>ニュウリョク</t>
    </rPh>
    <rPh sb="17" eb="20">
      <t>キニュウラン</t>
    </rPh>
    <rPh sb="21" eb="23">
      <t>キニュウ</t>
    </rPh>
    <rPh sb="30" eb="32">
      <t>ジドウ</t>
    </rPh>
    <rPh sb="34" eb="36">
      <t>シュツリョク</t>
    </rPh>
    <rPh sb="41" eb="43">
      <t>テンキ</t>
    </rPh>
    <phoneticPr fontId="15"/>
  </si>
  <si>
    <t>項目の
並び順</t>
    <rPh sb="0" eb="2">
      <t>コウモク</t>
    </rPh>
    <rPh sb="4" eb="5">
      <t>ナラ</t>
    </rPh>
    <rPh sb="6" eb="7">
      <t>ジュン</t>
    </rPh>
    <phoneticPr fontId="10"/>
  </si>
  <si>
    <t>但し、</t>
    <rPh sb="0" eb="1">
      <t>タダ</t>
    </rPh>
    <phoneticPr fontId="15"/>
  </si>
  <si>
    <t>利用条件：</t>
    <rPh sb="0" eb="2">
      <t>リヨウ</t>
    </rPh>
    <rPh sb="2" eb="4">
      <t>ジョウケン</t>
    </rPh>
    <phoneticPr fontId="15"/>
  </si>
  <si>
    <t>利用料金（税込）：</t>
    <rPh sb="0" eb="2">
      <t>リヨウ</t>
    </rPh>
    <rPh sb="2" eb="4">
      <t>リョウキン</t>
    </rPh>
    <rPh sb="5" eb="7">
      <t>ゼイコミ</t>
    </rPh>
    <phoneticPr fontId="15"/>
  </si>
  <si>
    <r>
      <t>施設利用中は本許可証を携行してください。
紹介者が</t>
    </r>
    <r>
      <rPr>
        <sz val="12"/>
        <rFont val="ＭＳ Ｐ明朝"/>
        <family val="1"/>
        <charset val="128"/>
      </rPr>
      <t xml:space="preserve">、貸与した講義室等の鍵の受け渡しなど部屋の管理に責任を持ちますが、入構利用代表者は、安全かつ清潔に使用するよう利用者を指導してください。
入構利用代表者は、使用後直ちにゴミの分別など清掃を行い、使用前の状態に戻してください。また備品等を損壊した場合は、その修理等にかかる経費をご負担いただきます。
入構利用代表者は、利用者が喫煙等の禁止事項を行わないよう注意してください。
入構利用代表者は、利用終了後すみやかに実際の利用人数および内訳を所定の様式により田無演習林へご報告ください。
使用料は、田無演習林が指定した期限までに納入してください。
</t>
    </r>
    <r>
      <rPr>
        <sz val="12"/>
        <color theme="1"/>
        <rFont val="ＭＳ Ｐ明朝"/>
        <family val="1"/>
        <charset val="128"/>
      </rPr>
      <t xml:space="preserve">
</t>
    </r>
    <rPh sb="59" eb="61">
      <t>ニュウコウ</t>
    </rPh>
    <rPh sb="81" eb="84">
      <t>リヨウシャ</t>
    </rPh>
    <rPh sb="85" eb="87">
      <t>シドウ</t>
    </rPh>
    <rPh sb="96" eb="98">
      <t>ニュウコウ</t>
    </rPh>
    <rPh sb="177" eb="179">
      <t>ニュウコウ</t>
    </rPh>
    <rPh sb="186" eb="189">
      <t>リヨウシャ</t>
    </rPh>
    <rPh sb="216" eb="218">
      <t>ニュウコウ</t>
    </rPh>
    <rPh sb="245" eb="247">
      <t>ウチワケ</t>
    </rPh>
    <rPh sb="248" eb="250">
      <t>ショテイ</t>
    </rPh>
    <rPh sb="251" eb="253">
      <t>ヨウシキ</t>
    </rPh>
    <phoneticPr fontId="15"/>
  </si>
  <si>
    <t>改訂</t>
    <rPh sb="0" eb="2">
      <t>カイテイ</t>
    </rPh>
    <phoneticPr fontId="15"/>
  </si>
  <si>
    <t>利用料金（税込）</t>
    <rPh sb="0" eb="2">
      <t>リヨウ</t>
    </rPh>
    <rPh sb="2" eb="4">
      <t>リョウキン</t>
    </rPh>
    <rPh sb="5" eb="7">
      <t>ゼイコミ</t>
    </rPh>
    <phoneticPr fontId="10"/>
  </si>
  <si>
    <t>・最終日は15時までに退出してください
・その他、別紙打合せのとおり</t>
    <rPh sb="1" eb="4">
      <t>サイシュウビ</t>
    </rPh>
    <rPh sb="7" eb="8">
      <t>ジ</t>
    </rPh>
    <rPh sb="11" eb="13">
      <t>タイシュツ</t>
    </rPh>
    <rPh sb="23" eb="24">
      <t>ホカ</t>
    </rPh>
    <rPh sb="25" eb="27">
      <t>ベッシ</t>
    </rPh>
    <rPh sb="27" eb="29">
      <t>ウチアワ</t>
    </rPh>
    <phoneticPr fontId="15"/>
  </si>
  <si>
    <t>田無演習林にて記載します（自動入力）</t>
    <rPh sb="0" eb="2">
      <t>タナシ</t>
    </rPh>
    <rPh sb="2" eb="4">
      <t>エンシュウ</t>
    </rPh>
    <rPh sb="4" eb="5">
      <t>リン</t>
    </rPh>
    <rPh sb="7" eb="9">
      <t>キサイ</t>
    </rPh>
    <rPh sb="13" eb="15">
      <t>ジドウ</t>
    </rPh>
    <rPh sb="15" eb="17">
      <t>ニュウリョク</t>
    </rPh>
    <phoneticPr fontId="10"/>
  </si>
  <si>
    <t>施設利用時間[h]（単純合計）</t>
    <rPh sb="0" eb="2">
      <t>シセツ</t>
    </rPh>
    <rPh sb="2" eb="4">
      <t>リヨウ</t>
    </rPh>
    <rPh sb="4" eb="6">
      <t>ジカン</t>
    </rPh>
    <rPh sb="10" eb="12">
      <t>タンジュン</t>
    </rPh>
    <rPh sb="12" eb="14">
      <t>ゴウケイ</t>
    </rPh>
    <phoneticPr fontId="10"/>
  </si>
  <si>
    <t>入力シートの必須項目に記入のない場合は「必須項目」列に●印が出ます。ひととおり確認してください</t>
    <rPh sb="0" eb="2">
      <t>ニュウリョク</t>
    </rPh>
    <rPh sb="6" eb="8">
      <t>ヒッス</t>
    </rPh>
    <rPh sb="8" eb="10">
      <t>コウモク</t>
    </rPh>
    <rPh sb="11" eb="13">
      <t>キニュウ</t>
    </rPh>
    <rPh sb="16" eb="18">
      <t>バアイ</t>
    </rPh>
    <rPh sb="20" eb="22">
      <t>ヒッス</t>
    </rPh>
    <rPh sb="22" eb="24">
      <t>コウモク</t>
    </rPh>
    <rPh sb="25" eb="26">
      <t>レツ</t>
    </rPh>
    <rPh sb="28" eb="29">
      <t>ジルシ</t>
    </rPh>
    <rPh sb="30" eb="31">
      <t>デ</t>
    </rPh>
    <rPh sb="39" eb="41">
      <t>カクニン</t>
    </rPh>
    <phoneticPr fontId="15"/>
  </si>
  <si>
    <t>上記（6）を確認し適宜修正を加えたのちに、ファイルをエクセルのまま電子的に提出してください。</t>
    <rPh sb="0" eb="2">
      <t>ジョウキ</t>
    </rPh>
    <rPh sb="6" eb="8">
      <t>カクニン</t>
    </rPh>
    <rPh sb="9" eb="11">
      <t>テキギ</t>
    </rPh>
    <rPh sb="11" eb="13">
      <t>シュウセイ</t>
    </rPh>
    <rPh sb="14" eb="15">
      <t>クワ</t>
    </rPh>
    <rPh sb="31" eb="34">
      <t>デンシテキ</t>
    </rPh>
    <rPh sb="35" eb="37">
      <t>テイシュツ</t>
    </rPh>
    <phoneticPr fontId="15"/>
  </si>
  <si>
    <r>
      <t>田無演習林にて記載します（</t>
    </r>
    <r>
      <rPr>
        <sz val="11"/>
        <rFont val="ＭＳ Ｐゴシック"/>
        <family val="3"/>
        <charset val="128"/>
        <scheme val="minor"/>
      </rPr>
      <t>担当者は確認し、</t>
    </r>
    <r>
      <rPr>
        <sz val="11"/>
        <color rgb="FFFF0000"/>
        <rFont val="ＭＳ Ｐゴシック"/>
        <family val="3"/>
        <charset val="128"/>
        <scheme val="minor"/>
      </rPr>
      <t>免除の場合は0</t>
    </r>
    <r>
      <rPr>
        <sz val="11"/>
        <color theme="1"/>
        <rFont val="ＭＳ Ｐゴシック"/>
        <family val="3"/>
        <charset val="128"/>
        <scheme val="minor"/>
      </rPr>
      <t>としてください）</t>
    </r>
    <rPh sb="0" eb="2">
      <t>タナシ</t>
    </rPh>
    <rPh sb="2" eb="4">
      <t>エンシュウ</t>
    </rPh>
    <rPh sb="4" eb="5">
      <t>リン</t>
    </rPh>
    <rPh sb="7" eb="9">
      <t>キサイ</t>
    </rPh>
    <rPh sb="13" eb="16">
      <t>タントウシャ</t>
    </rPh>
    <rPh sb="17" eb="19">
      <t>カクニン</t>
    </rPh>
    <rPh sb="21" eb="23">
      <t>メンジョ</t>
    </rPh>
    <rPh sb="24" eb="26">
      <t>バアイ</t>
    </rPh>
    <phoneticPr fontId="10"/>
  </si>
  <si>
    <t>セミナーハウス有料利用室数（単純合計）</t>
    <rPh sb="7" eb="9">
      <t>ユウリョウ</t>
    </rPh>
    <rPh sb="9" eb="11">
      <t>リヨウ</t>
    </rPh>
    <rPh sb="11" eb="13">
      <t>シツスウ</t>
    </rPh>
    <rPh sb="14" eb="18">
      <t>タンジュンゴウケイ</t>
    </rPh>
    <phoneticPr fontId="10"/>
  </si>
  <si>
    <t>利用料金（税込）※千円未満切上</t>
    <rPh sb="0" eb="2">
      <t>リヨウ</t>
    </rPh>
    <rPh sb="2" eb="4">
      <t>リョウキン</t>
    </rPh>
    <rPh sb="5" eb="7">
      <t>ゼイコミ</t>
    </rPh>
    <rPh sb="9" eb="10">
      <t>セン</t>
    </rPh>
    <rPh sb="10" eb="13">
      <t>エンミマン</t>
    </rPh>
    <rPh sb="13" eb="15">
      <t>キリアゲ</t>
    </rPh>
    <phoneticPr fontId="10"/>
  </si>
  <si>
    <t>この書式はver.20230425です</t>
    <rPh sb="2" eb="4">
      <t>ショシキ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</si>
</sst>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_);[Red]\(0.0\)"/>
    <numFmt numFmtId="178" formatCode="0.00_);[Red]\(0.00\)"/>
    <numFmt numFmtId="179" formatCode="0_);[Red]\(0\)"/>
  </numFmts>
  <fonts count="35" x14ac:knownFonts="1">
    <font>
      <sz val="11"/>
      <color theme="1"/>
      <name val="ＭＳ Ｐ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0"/>
      <name val="ＭＳ 明朝"/>
      <family val="1"/>
      <charset val="128"/>
    </font>
    <font>
      <sz val="12"/>
      <name val="ＭＳ Ｐ明朝"/>
      <family val="1"/>
      <charset val="128"/>
    </font>
    <font>
      <sz val="8"/>
      <name val="ＭＳ Ｐ明朝"/>
      <family val="1"/>
      <charset val="128"/>
    </font>
    <font>
      <sz val="6"/>
      <name val="ＭＳ Ｐ明朝"/>
      <family val="1"/>
      <charset val="128"/>
    </font>
    <font>
      <sz val="9"/>
      <name val="ＭＳ 明朝"/>
      <family val="1"/>
      <charset val="128"/>
    </font>
    <font>
      <sz val="8"/>
      <name val="ＭＳ 明朝"/>
      <family val="1"/>
      <charset val="128"/>
    </font>
    <font>
      <sz val="6"/>
      <name val="ＭＳ Ｐゴシック"/>
      <family val="3"/>
      <charset val="128"/>
    </font>
    <font>
      <sz val="10"/>
      <color indexed="10"/>
      <name val="ＭＳ Ｐ明朝"/>
      <family val="1"/>
      <charset val="128"/>
    </font>
    <font>
      <sz val="10"/>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color rgb="FFFF0000"/>
      <name val="ＭＳ Ｐ明朝"/>
      <family val="1"/>
      <charset val="128"/>
    </font>
    <font>
      <sz val="9"/>
      <color theme="1"/>
      <name val="ＭＳ Ｐゴシック"/>
      <family val="3"/>
      <charset val="128"/>
      <scheme val="minor"/>
    </font>
    <font>
      <sz val="11"/>
      <name val="ＭＳ Ｐゴシック"/>
      <family val="3"/>
      <charset val="128"/>
    </font>
    <font>
      <sz val="12"/>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2"/>
      <color rgb="FFFF0000"/>
      <name val="ＭＳ Ｐゴシック"/>
      <family val="3"/>
      <charset val="128"/>
    </font>
    <font>
      <sz val="8"/>
      <name val="ＭＳ Ｐゴシック"/>
      <family val="3"/>
      <charset val="128"/>
    </font>
    <font>
      <sz val="11"/>
      <color theme="6" tint="-0.499984740745262"/>
      <name val="ＭＳ Ｐゴシック"/>
      <family val="3"/>
      <charset val="128"/>
      <scheme val="minor"/>
    </font>
    <font>
      <sz val="11"/>
      <color theme="5" tint="-0.249977111117893"/>
      <name val="ＭＳ Ｐゴシック"/>
      <family val="3"/>
      <charset val="128"/>
      <scheme val="minor"/>
    </font>
    <font>
      <sz val="11"/>
      <color theme="1"/>
      <name val="ＭＳ Ｐ明朝"/>
      <family val="1"/>
      <charset val="128"/>
    </font>
    <font>
      <sz val="12"/>
      <color theme="1"/>
      <name val="ＭＳ Ｐ明朝"/>
      <family val="1"/>
      <charset val="128"/>
    </font>
    <font>
      <sz val="16"/>
      <color theme="1"/>
      <name val="ＭＳ Ｐ明朝"/>
      <family val="1"/>
      <charset val="128"/>
    </font>
    <font>
      <b/>
      <sz val="12"/>
      <name val="ＭＳ Ｐゴシック"/>
      <family val="3"/>
      <charset val="128"/>
    </font>
    <font>
      <sz val="11"/>
      <color theme="1"/>
      <name val="ＭＳ Ｐゴシック"/>
      <family val="3"/>
      <charset val="128"/>
      <scheme val="minor"/>
    </font>
    <font>
      <sz val="10"/>
      <color theme="1"/>
      <name val="ＭＳ Ｐ明朝"/>
      <family val="1"/>
      <charset val="128"/>
    </font>
    <font>
      <sz val="14"/>
      <color theme="1"/>
      <name val="ＭＳ Ｐ明朝"/>
      <family val="1"/>
      <charset val="128"/>
    </font>
  </fonts>
  <fills count="8">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BE1"/>
        <bgColor indexed="64"/>
      </patternFill>
    </fill>
    <fill>
      <patternFill patternType="solid">
        <fgColor rgb="FFFAFFF3"/>
        <bgColor indexed="64"/>
      </patternFill>
    </fill>
  </fills>
  <borders count="83">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bottom style="double">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20" fillId="0" borderId="0">
      <alignment vertical="center"/>
    </xf>
    <xf numFmtId="38" fontId="32" fillId="0" borderId="0" applyFont="0" applyFill="0" applyBorder="0" applyAlignment="0" applyProtection="0">
      <alignment vertical="center"/>
    </xf>
  </cellStyleXfs>
  <cellXfs count="396">
    <xf numFmtId="0" fontId="0" fillId="0" borderId="0" xfId="0">
      <alignment vertical="center"/>
    </xf>
    <xf numFmtId="0" fontId="2" fillId="0" borderId="1" xfId="0" applyFont="1" applyBorder="1" applyAlignment="1">
      <alignment vertical="center" wrapText="1"/>
    </xf>
    <xf numFmtId="0" fontId="2" fillId="0" borderId="0" xfId="0" applyFont="1">
      <alignment vertical="center"/>
    </xf>
    <xf numFmtId="14" fontId="4" fillId="0" borderId="1" xfId="0" applyNumberFormat="1" applyFont="1" applyBorder="1">
      <alignment vertical="center"/>
    </xf>
    <xf numFmtId="0" fontId="2" fillId="0" borderId="0" xfId="0" applyFont="1" applyAlignment="1">
      <alignment vertical="center" wrapText="1"/>
    </xf>
    <xf numFmtId="0" fontId="2" fillId="0" borderId="1" xfId="0" applyFont="1" applyBorder="1">
      <alignment vertical="center"/>
    </xf>
    <xf numFmtId="0" fontId="3" fillId="0" borderId="1" xfId="0" applyFont="1" applyBorder="1">
      <alignment vertical="center"/>
    </xf>
    <xf numFmtId="0" fontId="3" fillId="0" borderId="0" xfId="0" applyFont="1" applyAlignment="1">
      <alignment vertical="center" shrinkToFit="1"/>
    </xf>
    <xf numFmtId="0" fontId="3" fillId="0" borderId="0" xfId="0" applyFont="1">
      <alignment vertical="center"/>
    </xf>
    <xf numFmtId="0" fontId="12"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2" fillId="0" borderId="1" xfId="0" applyFont="1" applyBorder="1" applyAlignment="1">
      <alignment horizontal="righ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top" wrapText="1"/>
    </xf>
    <xf numFmtId="0" fontId="3" fillId="0" borderId="6"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8" xfId="0" applyFont="1" applyBorder="1">
      <alignment vertical="center"/>
    </xf>
    <xf numFmtId="0" fontId="3" fillId="0" borderId="0" xfId="0" applyFont="1" applyAlignment="1">
      <alignment vertical="top" wrapText="1"/>
    </xf>
    <xf numFmtId="0" fontId="2" fillId="0" borderId="0" xfId="0" applyFont="1" applyAlignment="1">
      <alignment horizontal="right" vertical="center" wrapText="1"/>
    </xf>
    <xf numFmtId="0" fontId="2" fillId="0" borderId="9" xfId="0" applyFont="1" applyBorder="1" applyAlignment="1">
      <alignment vertical="center" wrapText="1"/>
    </xf>
    <xf numFmtId="0" fontId="3" fillId="0" borderId="10" xfId="0" applyFont="1" applyBorder="1">
      <alignment vertical="center"/>
    </xf>
    <xf numFmtId="0" fontId="3" fillId="0" borderId="11" xfId="0" applyFont="1" applyBorder="1" applyAlignment="1">
      <alignment vertical="top" wrapText="1"/>
    </xf>
    <xf numFmtId="0" fontId="2" fillId="0" borderId="11" xfId="0"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3" fillId="0" borderId="13"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horizontal="center" vertical="center"/>
    </xf>
    <xf numFmtId="0" fontId="3" fillId="0" borderId="14" xfId="0" applyFont="1" applyBorder="1">
      <alignment vertical="center"/>
    </xf>
    <xf numFmtId="0" fontId="2"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2" fillId="0" borderId="9" xfId="0" applyFont="1" applyBorder="1">
      <alignment vertical="center"/>
    </xf>
    <xf numFmtId="0" fontId="2" fillId="0" borderId="9" xfId="0" applyFont="1" applyBorder="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6" xfId="0" applyFont="1" applyBorder="1" applyAlignment="1">
      <alignment vertical="top" wrapText="1"/>
    </xf>
    <xf numFmtId="0" fontId="12" fillId="0" borderId="11" xfId="0" applyFont="1" applyBorder="1">
      <alignment vertical="center"/>
    </xf>
    <xf numFmtId="0" fontId="13" fillId="0" borderId="0" xfId="0" applyFont="1">
      <alignment vertical="center"/>
    </xf>
    <xf numFmtId="0" fontId="6" fillId="0" borderId="0" xfId="0" applyFont="1" applyAlignment="1">
      <alignment horizontal="left" vertical="center"/>
    </xf>
    <xf numFmtId="0" fontId="7" fillId="0" borderId="0" xfId="0" applyFont="1" applyAlignment="1">
      <alignment vertical="center" wrapText="1"/>
    </xf>
    <xf numFmtId="0" fontId="3" fillId="0" borderId="15" xfId="0" applyFont="1" applyBorder="1">
      <alignment vertical="center"/>
    </xf>
    <xf numFmtId="0" fontId="3" fillId="0" borderId="16" xfId="0" applyFont="1" applyBorder="1">
      <alignment vertical="center"/>
    </xf>
    <xf numFmtId="0" fontId="2" fillId="0" borderId="17" xfId="0" applyFont="1" applyBorder="1">
      <alignment vertical="center"/>
    </xf>
    <xf numFmtId="0" fontId="12" fillId="0" borderId="18" xfId="0" applyFont="1" applyBorder="1">
      <alignment vertical="center"/>
    </xf>
    <xf numFmtId="0" fontId="4" fillId="0" borderId="17" xfId="0" applyFont="1" applyBorder="1">
      <alignment vertical="center"/>
    </xf>
    <xf numFmtId="0" fontId="8" fillId="0" borderId="1" xfId="0" applyFont="1" applyBorder="1">
      <alignment vertical="center"/>
    </xf>
    <xf numFmtId="0" fontId="8" fillId="0" borderId="0" xfId="0" applyFont="1">
      <alignment vertical="center"/>
    </xf>
    <xf numFmtId="0" fontId="4" fillId="0" borderId="0" xfId="0" applyFont="1">
      <alignment vertical="center"/>
    </xf>
    <xf numFmtId="0" fontId="4" fillId="0" borderId="1" xfId="0" applyFont="1" applyBorder="1">
      <alignment vertical="center"/>
    </xf>
    <xf numFmtId="0" fontId="8" fillId="0" borderId="18"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9" fillId="0" borderId="21" xfId="0" applyFont="1" applyBorder="1" applyAlignment="1">
      <alignment horizontal="left" vertical="top"/>
    </xf>
    <xf numFmtId="0" fontId="8" fillId="0" borderId="21" xfId="0" applyFont="1" applyBorder="1" applyAlignment="1">
      <alignment horizontal="left" vertical="top" wrapText="1"/>
    </xf>
    <xf numFmtId="0" fontId="2" fillId="0" borderId="6" xfId="0" applyFont="1" applyBorder="1" applyAlignment="1">
      <alignment horizontal="right" vertical="center" wrapText="1"/>
    </xf>
    <xf numFmtId="0" fontId="2" fillId="0" borderId="22" xfId="0" applyFont="1" applyBorder="1" applyAlignment="1">
      <alignment vertical="center" wrapText="1"/>
    </xf>
    <xf numFmtId="0" fontId="2" fillId="0" borderId="6" xfId="0" applyFont="1" applyBorder="1" applyAlignment="1">
      <alignment horizontal="left" vertical="center" indent="1"/>
    </xf>
    <xf numFmtId="49" fontId="8" fillId="0" borderId="1" xfId="0" applyNumberFormat="1" applyFont="1" applyBorder="1">
      <alignment vertical="center"/>
    </xf>
    <xf numFmtId="0" fontId="6" fillId="0" borderId="0" xfId="0" applyFont="1">
      <alignment vertical="center"/>
    </xf>
    <xf numFmtId="0" fontId="6" fillId="0" borderId="3" xfId="0" applyFont="1" applyBorder="1">
      <alignment vertical="center"/>
    </xf>
    <xf numFmtId="0" fontId="14" fillId="0" borderId="0" xfId="0" applyFont="1">
      <alignment vertical="center"/>
    </xf>
    <xf numFmtId="0" fontId="2" fillId="0" borderId="14" xfId="0" applyFont="1" applyBorder="1">
      <alignment vertical="center"/>
    </xf>
    <xf numFmtId="0" fontId="14" fillId="0" borderId="0" xfId="0" applyFont="1" applyAlignment="1">
      <alignment horizontal="left" vertical="top"/>
    </xf>
    <xf numFmtId="49" fontId="0" fillId="0" borderId="0" xfId="0" applyNumberFormat="1" applyAlignment="1">
      <alignment vertical="top"/>
    </xf>
    <xf numFmtId="49" fontId="0" fillId="0" borderId="0" xfId="0" applyNumberFormat="1" applyAlignment="1"/>
    <xf numFmtId="0" fontId="0" fillId="0" borderId="0" xfId="0" applyAlignment="1">
      <alignment wrapText="1"/>
    </xf>
    <xf numFmtId="0" fontId="0" fillId="0" borderId="0" xfId="0" applyAlignment="1">
      <alignment vertical="top" wrapText="1"/>
    </xf>
    <xf numFmtId="0" fontId="3" fillId="0" borderId="27" xfId="0" applyFont="1" applyBorder="1">
      <alignment vertical="center"/>
    </xf>
    <xf numFmtId="0" fontId="3" fillId="0" borderId="1" xfId="0" applyFont="1" applyBorder="1" applyAlignment="1">
      <alignment vertical="center" shrinkToFit="1"/>
    </xf>
    <xf numFmtId="0" fontId="0" fillId="4" borderId="38" xfId="0" applyFill="1" applyBorder="1">
      <alignment vertical="center"/>
    </xf>
    <xf numFmtId="0" fontId="0" fillId="4" borderId="39"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3" borderId="38" xfId="0" applyFill="1" applyBorder="1">
      <alignment vertical="center"/>
    </xf>
    <xf numFmtId="0" fontId="0" fillId="3" borderId="39"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2" borderId="47" xfId="0" applyFill="1" applyBorder="1" applyAlignment="1">
      <alignment vertical="center" wrapText="1"/>
    </xf>
    <xf numFmtId="0" fontId="0" fillId="2" borderId="48" xfId="0" applyFill="1" applyBorder="1">
      <alignment vertical="center"/>
    </xf>
    <xf numFmtId="0" fontId="0" fillId="2" borderId="48" xfId="0" applyFill="1" applyBorder="1" applyAlignment="1">
      <alignment vertical="center" wrapText="1"/>
    </xf>
    <xf numFmtId="0" fontId="0" fillId="2" borderId="49" xfId="0" applyFill="1" applyBorder="1" applyAlignment="1">
      <alignment vertical="center" wrapText="1"/>
    </xf>
    <xf numFmtId="0" fontId="0" fillId="5" borderId="50" xfId="0" applyFill="1" applyBorder="1">
      <alignment vertical="center"/>
    </xf>
    <xf numFmtId="0" fontId="0" fillId="5" borderId="51" xfId="0" applyFill="1" applyBorder="1">
      <alignment vertical="center"/>
    </xf>
    <xf numFmtId="0" fontId="0" fillId="5" borderId="52" xfId="0" applyFill="1" applyBorder="1">
      <alignment vertical="center"/>
    </xf>
    <xf numFmtId="0" fontId="0" fillId="5" borderId="38"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3" borderId="40" xfId="0" applyFill="1" applyBorder="1" applyAlignment="1">
      <alignment vertical="center" wrapText="1"/>
    </xf>
    <xf numFmtId="0" fontId="0" fillId="5" borderId="41" xfId="0" applyFill="1" applyBorder="1">
      <alignment vertical="center"/>
    </xf>
    <xf numFmtId="0" fontId="0" fillId="5" borderId="42" xfId="0" applyFill="1" applyBorder="1">
      <alignment vertical="center"/>
    </xf>
    <xf numFmtId="0" fontId="0" fillId="5" borderId="43" xfId="0" applyFill="1" applyBorder="1">
      <alignment vertical="center"/>
    </xf>
    <xf numFmtId="49" fontId="0" fillId="4" borderId="39" xfId="0" applyNumberFormat="1" applyFill="1" applyBorder="1" applyAlignment="1">
      <alignment horizontal="right" vertical="center"/>
    </xf>
    <xf numFmtId="49" fontId="0" fillId="0" borderId="39" xfId="0" applyNumberFormat="1" applyBorder="1" applyAlignment="1">
      <alignment horizontal="right" vertical="center"/>
    </xf>
    <xf numFmtId="49" fontId="0" fillId="5" borderId="39" xfId="0" applyNumberFormat="1" applyFill="1" applyBorder="1" applyAlignment="1">
      <alignment horizontal="right" vertical="center"/>
    </xf>
    <xf numFmtId="0" fontId="0" fillId="0" borderId="39" xfId="0" applyBorder="1" applyAlignment="1">
      <alignment horizontal="left" vertical="center" wrapText="1"/>
    </xf>
    <xf numFmtId="0" fontId="0" fillId="3" borderId="45" xfId="0" applyFill="1" applyBorder="1" applyAlignment="1">
      <alignment horizontal="right" vertical="center"/>
    </xf>
    <xf numFmtId="0" fontId="0" fillId="4" borderId="39" xfId="0" applyFill="1" applyBorder="1" applyAlignment="1">
      <alignment horizontal="right" vertical="center"/>
    </xf>
    <xf numFmtId="0" fontId="0" fillId="0" borderId="39" xfId="0" applyBorder="1" applyAlignment="1">
      <alignment horizontal="right" vertical="center"/>
    </xf>
    <xf numFmtId="0" fontId="0" fillId="3" borderId="39" xfId="0" applyFill="1" applyBorder="1" applyAlignment="1">
      <alignment horizontal="right" vertical="center"/>
    </xf>
    <xf numFmtId="0" fontId="0" fillId="0" borderId="39" xfId="0" applyBorder="1" applyAlignment="1">
      <alignment horizontal="right" vertical="center" wrapText="1"/>
    </xf>
    <xf numFmtId="0" fontId="0" fillId="3" borderId="39" xfId="0" applyFill="1" applyBorder="1" applyAlignment="1">
      <alignment horizontal="right" vertical="center" wrapText="1"/>
    </xf>
    <xf numFmtId="0" fontId="0" fillId="4" borderId="39" xfId="0" applyFill="1" applyBorder="1" applyAlignment="1">
      <alignment horizontal="right" vertical="center" wrapText="1"/>
    </xf>
    <xf numFmtId="0" fontId="0" fillId="5" borderId="51" xfId="0" applyFill="1" applyBorder="1" applyAlignment="1">
      <alignment horizontal="right" vertical="center"/>
    </xf>
    <xf numFmtId="0" fontId="0" fillId="5" borderId="39" xfId="0" applyFill="1" applyBorder="1" applyAlignment="1">
      <alignment horizontal="right" vertical="center"/>
    </xf>
    <xf numFmtId="0" fontId="0" fillId="5" borderId="42" xfId="0" applyFill="1" applyBorder="1" applyAlignment="1">
      <alignment horizontal="right" vertical="center"/>
    </xf>
    <xf numFmtId="0" fontId="18" fillId="0" borderId="0" xfId="0" applyFont="1">
      <alignment vertical="center"/>
    </xf>
    <xf numFmtId="0" fontId="0" fillId="0" borderId="53" xfId="0" applyBorder="1">
      <alignment vertical="center"/>
    </xf>
    <xf numFmtId="0" fontId="0" fillId="0" borderId="54" xfId="0" applyBorder="1">
      <alignment vertical="center"/>
    </xf>
    <xf numFmtId="0" fontId="0" fillId="0" borderId="54" xfId="0" applyBorder="1" applyAlignment="1">
      <alignment horizontal="right" vertical="center" wrapText="1"/>
    </xf>
    <xf numFmtId="0" fontId="0" fillId="0" borderId="55" xfId="0" applyBorder="1">
      <alignment vertical="center"/>
    </xf>
    <xf numFmtId="0" fontId="0" fillId="3" borderId="47" xfId="0" applyFill="1" applyBorder="1">
      <alignment vertical="center"/>
    </xf>
    <xf numFmtId="0" fontId="0" fillId="3" borderId="48" xfId="0" applyFill="1" applyBorder="1" applyAlignment="1">
      <alignment horizontal="right" vertical="center" wrapText="1"/>
    </xf>
    <xf numFmtId="0" fontId="0" fillId="3" borderId="48" xfId="0" applyFill="1" applyBorder="1">
      <alignment vertical="center"/>
    </xf>
    <xf numFmtId="0" fontId="0" fillId="0" borderId="16" xfId="0" applyBorder="1">
      <alignment vertical="center"/>
    </xf>
    <xf numFmtId="0" fontId="0" fillId="0" borderId="56" xfId="0" applyBorder="1">
      <alignment vertical="center"/>
    </xf>
    <xf numFmtId="0" fontId="0" fillId="0" borderId="0" xfId="0" applyAlignment="1">
      <alignment horizontal="right" vertical="center" wrapText="1"/>
    </xf>
    <xf numFmtId="0" fontId="0" fillId="3" borderId="39" xfId="0" applyFill="1" applyBorder="1" applyAlignment="1">
      <alignment vertical="center" wrapText="1"/>
    </xf>
    <xf numFmtId="0" fontId="16" fillId="0" borderId="56" xfId="0" applyFont="1" applyBorder="1" applyAlignment="1">
      <alignment horizontal="left" vertical="center"/>
    </xf>
    <xf numFmtId="0" fontId="16" fillId="0" borderId="16" xfId="0" applyFont="1" applyBorder="1" applyAlignment="1">
      <alignment horizontal="left" vertical="center" wrapText="1"/>
    </xf>
    <xf numFmtId="0" fontId="0" fillId="0" borderId="39" xfId="0" applyBorder="1" applyAlignment="1">
      <alignment vertical="center" wrapText="1"/>
    </xf>
    <xf numFmtId="0" fontId="17" fillId="3" borderId="49" xfId="0" applyFont="1" applyFill="1" applyBorder="1">
      <alignment vertical="center"/>
    </xf>
    <xf numFmtId="0" fontId="17" fillId="4" borderId="40" xfId="0" applyFont="1" applyFill="1" applyBorder="1" applyAlignment="1">
      <alignment vertical="center" wrapText="1"/>
    </xf>
    <xf numFmtId="0" fontId="17" fillId="0" borderId="40" xfId="0" applyFont="1" applyBorder="1">
      <alignment vertical="center"/>
    </xf>
    <xf numFmtId="0" fontId="17" fillId="3" borderId="40" xfId="0" applyFont="1" applyFill="1" applyBorder="1">
      <alignment vertical="center"/>
    </xf>
    <xf numFmtId="0" fontId="17" fillId="4" borderId="40" xfId="0" applyFont="1" applyFill="1" applyBorder="1">
      <alignment vertical="center"/>
    </xf>
    <xf numFmtId="0" fontId="17" fillId="0" borderId="40" xfId="0" applyFont="1" applyBorder="1" applyAlignment="1">
      <alignment vertical="center" wrapText="1"/>
    </xf>
    <xf numFmtId="0" fontId="17" fillId="3" borderId="40" xfId="0" applyFont="1" applyFill="1" applyBorder="1" applyAlignment="1">
      <alignment vertical="center" wrapText="1"/>
    </xf>
    <xf numFmtId="0" fontId="17" fillId="3" borderId="46" xfId="0" applyFont="1" applyFill="1" applyBorder="1">
      <alignment vertical="center"/>
    </xf>
    <xf numFmtId="0" fontId="16" fillId="0" borderId="40" xfId="0" applyFont="1" applyBorder="1">
      <alignment vertical="center"/>
    </xf>
    <xf numFmtId="0" fontId="16" fillId="3" borderId="40" xfId="0" applyFont="1" applyFill="1" applyBorder="1">
      <alignment vertical="center"/>
    </xf>
    <xf numFmtId="0" fontId="0" fillId="3" borderId="0" xfId="0" applyFill="1" applyAlignment="1">
      <alignment horizontal="right" vertical="center"/>
    </xf>
    <xf numFmtId="0" fontId="0" fillId="4" borderId="39" xfId="0" applyFill="1" applyBorder="1" applyAlignment="1">
      <alignment vertical="center" wrapText="1"/>
    </xf>
    <xf numFmtId="0" fontId="0" fillId="3" borderId="48" xfId="0" applyFill="1" applyBorder="1" applyAlignment="1">
      <alignment vertical="center" wrapText="1"/>
    </xf>
    <xf numFmtId="0" fontId="19" fillId="3" borderId="45" xfId="0" applyFont="1" applyFill="1" applyBorder="1" applyAlignment="1">
      <alignment vertical="center" textRotation="255" wrapText="1"/>
    </xf>
    <xf numFmtId="0" fontId="19" fillId="4" borderId="39" xfId="0" applyFont="1" applyFill="1" applyBorder="1" applyAlignment="1">
      <alignment vertical="center" textRotation="255" wrapText="1"/>
    </xf>
    <xf numFmtId="0" fontId="19" fillId="0" borderId="39" xfId="0" applyFont="1" applyBorder="1" applyAlignment="1">
      <alignment vertical="center" textRotation="255" wrapText="1"/>
    </xf>
    <xf numFmtId="0" fontId="19" fillId="3" borderId="39" xfId="0" applyFont="1" applyFill="1" applyBorder="1" applyAlignment="1">
      <alignment vertical="center" textRotation="255" wrapText="1"/>
    </xf>
    <xf numFmtId="0" fontId="19" fillId="0" borderId="54" xfId="0" applyFont="1" applyBorder="1" applyAlignment="1">
      <alignment vertical="center" textRotation="255" wrapText="1"/>
    </xf>
    <xf numFmtId="0" fontId="19" fillId="3" borderId="48" xfId="0" applyFont="1" applyFill="1" applyBorder="1" applyAlignment="1">
      <alignment vertical="center" textRotation="255" wrapText="1"/>
    </xf>
    <xf numFmtId="0" fontId="19" fillId="0" borderId="56" xfId="0" applyFont="1" applyBorder="1" applyAlignment="1">
      <alignment vertical="center" textRotation="255" wrapText="1"/>
    </xf>
    <xf numFmtId="0" fontId="19" fillId="0" borderId="0" xfId="0" applyFont="1" applyAlignment="1">
      <alignment vertical="center" textRotation="255" wrapText="1"/>
    </xf>
    <xf numFmtId="0" fontId="19" fillId="0" borderId="16" xfId="0" applyFont="1" applyBorder="1" applyAlignment="1">
      <alignment vertical="center" textRotation="255" wrapText="1"/>
    </xf>
    <xf numFmtId="0" fontId="19" fillId="5" borderId="51" xfId="0" applyFont="1" applyFill="1" applyBorder="1" applyAlignment="1">
      <alignment vertical="center" textRotation="255" wrapText="1"/>
    </xf>
    <xf numFmtId="0" fontId="19" fillId="5" borderId="39" xfId="0" applyFont="1" applyFill="1" applyBorder="1" applyAlignment="1">
      <alignment vertical="center" textRotation="255" wrapText="1"/>
    </xf>
    <xf numFmtId="0" fontId="19" fillId="5" borderId="42" xfId="0" applyFont="1" applyFill="1" applyBorder="1" applyAlignment="1">
      <alignment vertical="center" textRotation="255" wrapText="1"/>
    </xf>
    <xf numFmtId="0" fontId="19" fillId="5" borderId="54" xfId="0" applyFont="1" applyFill="1" applyBorder="1" applyAlignment="1">
      <alignment vertical="center" textRotation="255" wrapText="1"/>
    </xf>
    <xf numFmtId="0" fontId="21" fillId="0" borderId="0" xfId="1" applyFont="1">
      <alignment vertical="center"/>
    </xf>
    <xf numFmtId="0" fontId="21" fillId="0" borderId="0" xfId="1" applyFont="1" applyAlignment="1">
      <alignment horizontal="center" vertical="center"/>
    </xf>
    <xf numFmtId="0" fontId="22" fillId="0" borderId="57" xfId="1" applyFont="1" applyBorder="1" applyAlignment="1">
      <alignment horizontal="center" vertical="center"/>
    </xf>
    <xf numFmtId="0" fontId="23" fillId="0" borderId="58" xfId="1" applyFont="1" applyBorder="1" applyAlignment="1">
      <alignment horizontal="left" vertical="center" indent="2"/>
    </xf>
    <xf numFmtId="0" fontId="22" fillId="0" borderId="58" xfId="1" applyFont="1" applyBorder="1" applyAlignment="1">
      <alignment horizontal="center" vertical="center"/>
    </xf>
    <xf numFmtId="0" fontId="23" fillId="0" borderId="59" xfId="1" applyFont="1" applyBorder="1" applyAlignment="1">
      <alignment horizontal="left" vertical="center" indent="1"/>
    </xf>
    <xf numFmtId="0" fontId="23" fillId="0" borderId="58" xfId="1" applyFont="1" applyBorder="1">
      <alignment vertical="center"/>
    </xf>
    <xf numFmtId="0" fontId="22" fillId="0" borderId="60" xfId="1" applyFont="1" applyBorder="1" applyAlignment="1">
      <alignment horizontal="center" vertical="center"/>
    </xf>
    <xf numFmtId="0" fontId="21" fillId="0" borderId="57" xfId="1" applyFont="1" applyBorder="1" applyAlignment="1">
      <alignment horizontal="center" vertical="center" wrapText="1"/>
    </xf>
    <xf numFmtId="0" fontId="21" fillId="0" borderId="62"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0" xfId="1" applyFont="1" applyAlignment="1">
      <alignment horizontal="center" vertical="center" wrapText="1"/>
    </xf>
    <xf numFmtId="0" fontId="24" fillId="0" borderId="0" xfId="1" applyFont="1">
      <alignment vertical="center"/>
    </xf>
    <xf numFmtId="14" fontId="21" fillId="0" borderId="64" xfId="1" applyNumberFormat="1" applyFont="1" applyBorder="1" applyAlignment="1">
      <alignment horizontal="center" vertical="center"/>
    </xf>
    <xf numFmtId="0" fontId="21" fillId="0" borderId="66" xfId="1" applyFont="1" applyBorder="1" applyAlignment="1">
      <alignment horizontal="center" vertical="center"/>
    </xf>
    <xf numFmtId="20" fontId="21" fillId="0" borderId="66" xfId="1" applyNumberFormat="1" applyFont="1" applyBorder="1" applyAlignment="1">
      <alignment horizontal="center" vertical="center"/>
    </xf>
    <xf numFmtId="20" fontId="21" fillId="0" borderId="67" xfId="1" applyNumberFormat="1" applyFont="1" applyBorder="1" applyAlignment="1">
      <alignment horizontal="center" vertical="center"/>
    </xf>
    <xf numFmtId="20" fontId="21" fillId="0" borderId="0" xfId="1" applyNumberFormat="1" applyFont="1">
      <alignment vertical="center"/>
    </xf>
    <xf numFmtId="0" fontId="21" fillId="0" borderId="68" xfId="1" applyFont="1" applyBorder="1">
      <alignment vertical="center"/>
    </xf>
    <xf numFmtId="14" fontId="21" fillId="0" borderId="69" xfId="1" applyNumberFormat="1" applyFont="1" applyBorder="1" applyAlignment="1">
      <alignment horizontal="center" vertical="center"/>
    </xf>
    <xf numFmtId="0" fontId="21" fillId="0" borderId="70" xfId="1" applyFont="1" applyBorder="1" applyAlignment="1">
      <alignment horizontal="center" vertical="center"/>
    </xf>
    <xf numFmtId="20" fontId="21" fillId="0" borderId="70" xfId="1" applyNumberFormat="1" applyFont="1" applyBorder="1" applyAlignment="1">
      <alignment horizontal="center" vertical="center"/>
    </xf>
    <xf numFmtId="20" fontId="21" fillId="0" borderId="71" xfId="1" applyNumberFormat="1" applyFont="1" applyBorder="1" applyAlignment="1">
      <alignment horizontal="center" vertical="center"/>
    </xf>
    <xf numFmtId="0" fontId="21" fillId="0" borderId="72" xfId="1" applyFont="1" applyBorder="1">
      <alignment vertical="center"/>
    </xf>
    <xf numFmtId="0" fontId="21" fillId="0" borderId="69" xfId="1" applyFont="1" applyBorder="1" applyAlignment="1">
      <alignment horizontal="center" vertical="center"/>
    </xf>
    <xf numFmtId="0" fontId="21" fillId="0" borderId="5" xfId="1" applyFont="1" applyBorder="1" applyAlignment="1">
      <alignment horizontal="center" vertical="center"/>
    </xf>
    <xf numFmtId="0" fontId="25" fillId="0" borderId="70" xfId="1" applyFont="1" applyBorder="1" applyAlignment="1">
      <alignment horizontal="center" vertical="center" wrapText="1"/>
    </xf>
    <xf numFmtId="0" fontId="25" fillId="0" borderId="71" xfId="1" applyFont="1" applyBorder="1" applyAlignment="1">
      <alignment horizontal="center" vertical="center" wrapText="1"/>
    </xf>
    <xf numFmtId="0" fontId="21" fillId="0" borderId="73" xfId="1" applyFont="1" applyBorder="1">
      <alignment vertical="center"/>
    </xf>
    <xf numFmtId="0" fontId="21" fillId="0" borderId="74" xfId="1" applyFont="1" applyBorder="1" applyAlignment="1">
      <alignment horizontal="center" vertical="center"/>
    </xf>
    <xf numFmtId="0" fontId="21" fillId="0" borderId="75" xfId="1" applyFont="1" applyBorder="1" applyAlignment="1">
      <alignment horizontal="center" vertical="center"/>
    </xf>
    <xf numFmtId="0" fontId="25" fillId="0" borderId="78" xfId="1" applyFont="1" applyBorder="1" applyAlignment="1">
      <alignment horizontal="center" vertical="center" wrapText="1"/>
    </xf>
    <xf numFmtId="0" fontId="25" fillId="0" borderId="79" xfId="1" applyFont="1" applyBorder="1" applyAlignment="1">
      <alignment horizontal="center" vertical="center" wrapText="1"/>
    </xf>
    <xf numFmtId="49" fontId="21" fillId="0" borderId="0" xfId="1" applyNumberFormat="1" applyFont="1">
      <alignment vertical="center"/>
    </xf>
    <xf numFmtId="0" fontId="0" fillId="0" borderId="0" xfId="0" applyAlignment="1">
      <alignment horizontal="right" vertical="center"/>
    </xf>
    <xf numFmtId="0" fontId="2" fillId="0" borderId="1" xfId="0" applyFont="1" applyBorder="1" applyAlignment="1">
      <alignment horizontal="right" vertical="center"/>
    </xf>
    <xf numFmtId="0" fontId="0" fillId="0" borderId="1" xfId="0" applyBorder="1">
      <alignment vertical="center"/>
    </xf>
    <xf numFmtId="0" fontId="28" fillId="0" borderId="0" xfId="0" applyFont="1">
      <alignment vertical="center"/>
    </xf>
    <xf numFmtId="0" fontId="28" fillId="0" borderId="18" xfId="0" applyFont="1" applyBorder="1">
      <alignment vertical="center"/>
    </xf>
    <xf numFmtId="0" fontId="28" fillId="0" borderId="1" xfId="0" applyFont="1" applyBorder="1">
      <alignment vertical="center"/>
    </xf>
    <xf numFmtId="0" fontId="28" fillId="0" borderId="20" xfId="0" applyFont="1" applyBorder="1">
      <alignment vertical="center"/>
    </xf>
    <xf numFmtId="0" fontId="28" fillId="0" borderId="6" xfId="0" applyFont="1" applyBorder="1">
      <alignment vertical="center"/>
    </xf>
    <xf numFmtId="0" fontId="28" fillId="0" borderId="22" xfId="0" applyFont="1" applyBorder="1">
      <alignment vertical="center"/>
    </xf>
    <xf numFmtId="0" fontId="28" fillId="0" borderId="0" xfId="0" applyFont="1" applyAlignment="1">
      <alignment horizontal="left" vertical="center"/>
    </xf>
    <xf numFmtId="0" fontId="29" fillId="0" borderId="6" xfId="0" applyFont="1" applyBorder="1">
      <alignment vertical="center"/>
    </xf>
    <xf numFmtId="0" fontId="29" fillId="0" borderId="0" xfId="0" applyFont="1">
      <alignment vertical="center"/>
    </xf>
    <xf numFmtId="0" fontId="29" fillId="0" borderId="6" xfId="0" applyFont="1" applyBorder="1" applyAlignment="1">
      <alignment horizontal="left" vertical="center"/>
    </xf>
    <xf numFmtId="0" fontId="29" fillId="0" borderId="70" xfId="0" applyFont="1" applyBorder="1">
      <alignment vertical="center"/>
    </xf>
    <xf numFmtId="0" fontId="29" fillId="0" borderId="81" xfId="0" applyFont="1" applyBorder="1">
      <alignment vertical="center"/>
    </xf>
    <xf numFmtId="0" fontId="29" fillId="0" borderId="80" xfId="0" applyFont="1" applyBorder="1">
      <alignment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22" xfId="0" applyFont="1" applyBorder="1">
      <alignment vertical="center"/>
    </xf>
    <xf numFmtId="0" fontId="29" fillId="0" borderId="18" xfId="0" applyFont="1" applyBorder="1">
      <alignment vertical="center"/>
    </xf>
    <xf numFmtId="0" fontId="29" fillId="0" borderId="1" xfId="0" applyFont="1" applyBorder="1">
      <alignment vertical="center"/>
    </xf>
    <xf numFmtId="0" fontId="29" fillId="0" borderId="20" xfId="0" applyFont="1" applyBorder="1">
      <alignment vertical="center"/>
    </xf>
    <xf numFmtId="0" fontId="5" fillId="0" borderId="0" xfId="0" applyFont="1">
      <alignment vertical="center"/>
    </xf>
    <xf numFmtId="0" fontId="5" fillId="0" borderId="0" xfId="0" applyFont="1" applyAlignment="1">
      <alignment horizontal="right" vertical="center"/>
    </xf>
    <xf numFmtId="0" fontId="22" fillId="0" borderId="0" xfId="0" applyFont="1">
      <alignment vertical="center"/>
    </xf>
    <xf numFmtId="0" fontId="29" fillId="0" borderId="1" xfId="0" applyFont="1" applyBorder="1" applyAlignment="1">
      <alignment horizontal="center" vertical="center"/>
    </xf>
    <xf numFmtId="0" fontId="29" fillId="0" borderId="0" xfId="0" applyFont="1" applyAlignment="1">
      <alignment horizontal="left" vertical="center"/>
    </xf>
    <xf numFmtId="0" fontId="29" fillId="0" borderId="1" xfId="0" applyFont="1" applyBorder="1" applyAlignment="1">
      <alignment horizontal="right" vertical="center"/>
    </xf>
    <xf numFmtId="0" fontId="28" fillId="0" borderId="1" xfId="0" applyFont="1" applyBorder="1" applyAlignment="1">
      <alignment horizontal="left" vertical="center"/>
    </xf>
    <xf numFmtId="0" fontId="29" fillId="0" borderId="2" xfId="0" applyFont="1" applyBorder="1" applyAlignment="1">
      <alignment horizontal="center" vertical="center"/>
    </xf>
    <xf numFmtId="0" fontId="29" fillId="0" borderId="82" xfId="0" applyFont="1" applyBorder="1">
      <alignment vertical="center"/>
    </xf>
    <xf numFmtId="0" fontId="29" fillId="0" borderId="23" xfId="0" applyFont="1" applyBorder="1">
      <alignment vertical="center"/>
    </xf>
    <xf numFmtId="0" fontId="29" fillId="0" borderId="2" xfId="0" applyFont="1" applyBorder="1" applyAlignment="1">
      <alignment horizontal="left" vertical="center"/>
    </xf>
    <xf numFmtId="0" fontId="29" fillId="0" borderId="2" xfId="0" applyFont="1" applyBorder="1">
      <alignment vertical="center"/>
    </xf>
    <xf numFmtId="0" fontId="29" fillId="0" borderId="2" xfId="0" applyFont="1" applyBorder="1" applyAlignment="1">
      <alignment horizontal="right" vertical="center"/>
    </xf>
    <xf numFmtId="0" fontId="29" fillId="0" borderId="33" xfId="0" applyFont="1" applyBorder="1">
      <alignment vertical="center"/>
    </xf>
    <xf numFmtId="0" fontId="29" fillId="0" borderId="17" xfId="0" applyFont="1" applyBorder="1">
      <alignment vertical="center"/>
    </xf>
    <xf numFmtId="0" fontId="29" fillId="0" borderId="0" xfId="0" applyFont="1" applyAlignment="1">
      <alignment horizontal="right" vertical="center"/>
    </xf>
    <xf numFmtId="0" fontId="29" fillId="0" borderId="19" xfId="0" applyFont="1" applyBorder="1">
      <alignment vertical="center"/>
    </xf>
    <xf numFmtId="0" fontId="29" fillId="0" borderId="1" xfId="0" applyFont="1" applyBorder="1" applyAlignment="1">
      <alignment horizontal="left" vertical="center"/>
    </xf>
    <xf numFmtId="0" fontId="28" fillId="0" borderId="0" xfId="0" applyFont="1" applyAlignment="1">
      <alignment horizontal="right" vertical="center"/>
    </xf>
    <xf numFmtId="0" fontId="30" fillId="0" borderId="0" xfId="0" applyFont="1">
      <alignment vertical="center"/>
    </xf>
    <xf numFmtId="0" fontId="29" fillId="0" borderId="0" xfId="0" applyFont="1" applyAlignment="1">
      <alignment horizontal="left" vertical="center" indent="1"/>
    </xf>
    <xf numFmtId="0" fontId="30" fillId="0" borderId="0" xfId="0" applyFont="1" applyAlignment="1">
      <alignment horizontal="left" vertical="center"/>
    </xf>
    <xf numFmtId="0" fontId="28" fillId="0" borderId="21" xfId="0" applyFont="1" applyBorder="1">
      <alignment vertical="center"/>
    </xf>
    <xf numFmtId="0" fontId="22" fillId="0" borderId="2" xfId="0" applyFont="1" applyBorder="1">
      <alignment vertical="center"/>
    </xf>
    <xf numFmtId="0" fontId="22" fillId="0" borderId="2" xfId="0" applyFont="1" applyBorder="1" applyAlignment="1">
      <alignment horizontal="right" vertical="center"/>
    </xf>
    <xf numFmtId="0" fontId="22" fillId="0" borderId="0" xfId="0" applyFont="1" applyAlignment="1">
      <alignment horizontal="right" vertical="center"/>
    </xf>
    <xf numFmtId="0" fontId="22" fillId="0" borderId="1" xfId="0" applyFont="1" applyBorder="1" applyAlignment="1">
      <alignment horizontal="right" vertical="center"/>
    </xf>
    <xf numFmtId="0" fontId="22" fillId="0" borderId="1" xfId="0" applyFont="1" applyBorder="1">
      <alignment vertical="center"/>
    </xf>
    <xf numFmtId="0" fontId="0" fillId="6" borderId="38" xfId="0" applyFill="1" applyBorder="1">
      <alignment vertical="center"/>
    </xf>
    <xf numFmtId="0" fontId="0" fillId="6" borderId="39" xfId="0" applyFill="1" applyBorder="1" applyAlignment="1">
      <alignment vertical="center" wrapText="1"/>
    </xf>
    <xf numFmtId="0" fontId="0" fillId="6" borderId="45" xfId="0" applyFill="1" applyBorder="1" applyAlignment="1">
      <alignment horizontal="right" vertical="center"/>
    </xf>
    <xf numFmtId="0" fontId="0" fillId="6" borderId="39" xfId="0" applyFill="1" applyBorder="1">
      <alignment vertical="center"/>
    </xf>
    <xf numFmtId="0" fontId="17" fillId="6" borderId="46" xfId="0" applyFont="1" applyFill="1" applyBorder="1">
      <alignment vertical="center"/>
    </xf>
    <xf numFmtId="20" fontId="0" fillId="6" borderId="39" xfId="0" applyNumberFormat="1" applyFill="1" applyBorder="1" applyAlignment="1">
      <alignment horizontal="right" vertical="center"/>
    </xf>
    <xf numFmtId="0" fontId="17" fillId="6" borderId="40" xfId="0" applyFont="1" applyFill="1" applyBorder="1" applyAlignment="1">
      <alignment vertical="center" wrapText="1"/>
    </xf>
    <xf numFmtId="0" fontId="0" fillId="6" borderId="39" xfId="0" applyFill="1" applyBorder="1" applyAlignment="1">
      <alignment horizontal="right" vertical="center"/>
    </xf>
    <xf numFmtId="0" fontId="17" fillId="6" borderId="46" xfId="0" applyFont="1" applyFill="1" applyBorder="1" applyAlignment="1">
      <alignment vertical="center" wrapText="1"/>
    </xf>
    <xf numFmtId="0" fontId="0" fillId="7" borderId="38" xfId="0" applyFill="1" applyBorder="1">
      <alignment vertical="center"/>
    </xf>
    <xf numFmtId="0" fontId="0" fillId="7" borderId="39" xfId="0" applyFill="1" applyBorder="1" applyAlignment="1">
      <alignment vertical="center" wrapText="1"/>
    </xf>
    <xf numFmtId="49" fontId="0" fillId="7" borderId="39" xfId="0" applyNumberFormat="1" applyFill="1" applyBorder="1" applyAlignment="1">
      <alignment horizontal="right" vertical="center"/>
    </xf>
    <xf numFmtId="0" fontId="0" fillId="7" borderId="39" xfId="0" applyFill="1" applyBorder="1">
      <alignment vertical="center"/>
    </xf>
    <xf numFmtId="0" fontId="17" fillId="7" borderId="46" xfId="0" applyFont="1" applyFill="1" applyBorder="1" applyAlignment="1">
      <alignment vertical="center" wrapText="1"/>
    </xf>
    <xf numFmtId="0" fontId="0" fillId="7" borderId="45" xfId="0" applyFill="1" applyBorder="1" applyAlignment="1">
      <alignment horizontal="right" vertical="center"/>
    </xf>
    <xf numFmtId="0" fontId="17" fillId="7" borderId="46" xfId="0" applyFont="1" applyFill="1" applyBorder="1">
      <alignment vertical="center"/>
    </xf>
    <xf numFmtId="20" fontId="0" fillId="7" borderId="39" xfId="0" applyNumberFormat="1" applyFill="1" applyBorder="1" applyAlignment="1">
      <alignment horizontal="right" vertical="center"/>
    </xf>
    <xf numFmtId="0" fontId="17" fillId="7" borderId="40" xfId="0" applyFont="1" applyFill="1" applyBorder="1" applyAlignment="1">
      <alignment vertical="center" wrapText="1"/>
    </xf>
    <xf numFmtId="0" fontId="0" fillId="7" borderId="39" xfId="0" applyFill="1" applyBorder="1" applyAlignment="1">
      <alignment horizontal="right" vertical="center"/>
    </xf>
    <xf numFmtId="0" fontId="0" fillId="7" borderId="39" xfId="0" applyFill="1" applyBorder="1" applyAlignment="1">
      <alignment horizontal="right" vertical="center" wrapText="1"/>
    </xf>
    <xf numFmtId="0" fontId="0" fillId="0" borderId="0" xfId="0" applyAlignment="1">
      <alignment horizontal="center" vertical="center"/>
    </xf>
    <xf numFmtId="0" fontId="0" fillId="2" borderId="47" xfId="0" applyFill="1" applyBorder="1" applyAlignment="1">
      <alignment horizontal="center" vertical="center" wrapText="1"/>
    </xf>
    <xf numFmtId="0" fontId="0" fillId="3" borderId="44" xfId="0" applyFill="1" applyBorder="1" applyAlignment="1">
      <alignment horizontal="center" vertical="center"/>
    </xf>
    <xf numFmtId="0" fontId="0" fillId="4" borderId="38" xfId="0" applyFill="1" applyBorder="1" applyAlignment="1">
      <alignment horizontal="center" vertical="center"/>
    </xf>
    <xf numFmtId="0" fontId="0" fillId="0" borderId="38" xfId="0" applyBorder="1" applyAlignment="1">
      <alignment horizontal="center" vertical="center"/>
    </xf>
    <xf numFmtId="0" fontId="0" fillId="3" borderId="38" xfId="0" applyFill="1" applyBorder="1" applyAlignment="1">
      <alignment horizontal="center" vertical="center"/>
    </xf>
    <xf numFmtId="0" fontId="0" fillId="6" borderId="38" xfId="0" applyFill="1" applyBorder="1" applyAlignment="1">
      <alignment horizontal="center" vertical="center"/>
    </xf>
    <xf numFmtId="0" fontId="0" fillId="7" borderId="38" xfId="0" applyFill="1" applyBorder="1" applyAlignment="1">
      <alignment horizontal="center" vertical="center"/>
    </xf>
    <xf numFmtId="0" fontId="0" fillId="0" borderId="53" xfId="0" applyBorder="1" applyAlignment="1">
      <alignment horizontal="center" vertical="center"/>
    </xf>
    <xf numFmtId="0" fontId="0" fillId="3" borderId="47" xfId="0" applyFill="1" applyBorder="1" applyAlignment="1">
      <alignment horizontal="center" vertical="center"/>
    </xf>
    <xf numFmtId="0" fontId="0" fillId="0" borderId="56" xfId="0" applyBorder="1" applyAlignment="1">
      <alignment horizontal="center" vertical="center"/>
    </xf>
    <xf numFmtId="0" fontId="0" fillId="0" borderId="16" xfId="0" applyBorder="1" applyAlignment="1">
      <alignment horizontal="center" vertical="center"/>
    </xf>
    <xf numFmtId="0" fontId="0" fillId="5" borderId="50" xfId="0" applyFill="1" applyBorder="1" applyAlignment="1">
      <alignment horizontal="center" vertical="center"/>
    </xf>
    <xf numFmtId="0" fontId="0" fillId="5" borderId="38" xfId="0" applyFill="1" applyBorder="1" applyAlignment="1">
      <alignment horizontal="center" vertical="center"/>
    </xf>
    <xf numFmtId="0" fontId="0" fillId="5" borderId="41" xfId="0" applyFill="1" applyBorder="1" applyAlignment="1">
      <alignment horizontal="center" vertical="center"/>
    </xf>
    <xf numFmtId="0" fontId="0" fillId="5" borderId="53" xfId="0" applyFill="1" applyBorder="1" applyAlignment="1">
      <alignment horizontal="center" vertical="center"/>
    </xf>
    <xf numFmtId="0" fontId="19" fillId="6" borderId="39" xfId="0" applyFont="1" applyFill="1" applyBorder="1" applyAlignment="1">
      <alignment vertical="center" textRotation="255" wrapText="1"/>
    </xf>
    <xf numFmtId="0" fontId="19" fillId="7" borderId="39" xfId="0" applyFont="1" applyFill="1" applyBorder="1" applyAlignment="1">
      <alignment vertical="center" textRotation="255" wrapText="1"/>
    </xf>
    <xf numFmtId="0" fontId="0" fillId="0" borderId="0" xfId="0" applyAlignment="1">
      <alignment vertical="center" wrapText="1"/>
    </xf>
    <xf numFmtId="0" fontId="33" fillId="0" borderId="70" xfId="0" applyFont="1" applyBorder="1" applyAlignment="1">
      <alignment vertical="center" wrapText="1"/>
    </xf>
    <xf numFmtId="0" fontId="29" fillId="0" borderId="0" xfId="0" applyFont="1" applyAlignment="1">
      <alignment horizontal="right" vertical="center" indent="1"/>
    </xf>
    <xf numFmtId="38" fontId="0" fillId="5" borderId="54" xfId="2" applyFont="1" applyFill="1" applyBorder="1" applyAlignment="1">
      <alignment horizontal="right" vertical="center" wrapText="1"/>
    </xf>
    <xf numFmtId="0" fontId="0" fillId="5" borderId="42" xfId="0" applyFill="1" applyBorder="1" applyAlignment="1">
      <alignment horizontal="right" vertical="center" wrapText="1"/>
    </xf>
    <xf numFmtId="0" fontId="0" fillId="5" borderId="42" xfId="0" applyFill="1" applyBorder="1" applyAlignment="1">
      <alignment horizontal="left" vertical="center" wrapText="1"/>
    </xf>
    <xf numFmtId="178" fontId="0" fillId="0" borderId="0" xfId="0" applyNumberFormat="1">
      <alignment vertical="center"/>
    </xf>
    <xf numFmtId="177" fontId="0" fillId="5" borderId="42" xfId="0" applyNumberFormat="1" applyFill="1" applyBorder="1" applyAlignment="1">
      <alignment horizontal="right" vertical="center" wrapText="1"/>
    </xf>
    <xf numFmtId="179" fontId="0" fillId="5" borderId="42" xfId="0" applyNumberFormat="1" applyFill="1" applyBorder="1" applyAlignment="1">
      <alignment horizontal="right"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2" fillId="0" borderId="6" xfId="0" applyFont="1" applyBorder="1" applyAlignment="1">
      <alignment horizontal="center" vertical="center" wrapText="1"/>
    </xf>
    <xf numFmtId="0" fontId="3" fillId="0" borderId="24" xfId="0" applyFont="1" applyBorder="1" applyAlignment="1">
      <alignment horizontal="left" vertical="center"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right" vertical="center"/>
    </xf>
    <xf numFmtId="0" fontId="2" fillId="0" borderId="2" xfId="0" applyFont="1" applyBorder="1" applyAlignment="1">
      <alignment horizontal="right" vertical="center"/>
    </xf>
    <xf numFmtId="0" fontId="3" fillId="0" borderId="6" xfId="0" applyFont="1" applyBorder="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30" xfId="0" applyFont="1" applyBorder="1" applyAlignment="1">
      <alignment horizontal="left" vertical="top" wrapText="1"/>
    </xf>
    <xf numFmtId="0" fontId="2" fillId="0" borderId="16"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3" fillId="0" borderId="34" xfId="0" applyFont="1" applyBorder="1" applyAlignment="1">
      <alignment horizontal="left" vertical="center" wrapText="1"/>
    </xf>
    <xf numFmtId="0" fontId="3" fillId="0" borderId="3" xfId="0" applyFont="1" applyBorder="1" applyAlignment="1">
      <alignment horizontal="left" vertical="center" wrapText="1"/>
    </xf>
    <xf numFmtId="0" fontId="3" fillId="0" borderId="35" xfId="0" applyFont="1" applyBorder="1" applyAlignment="1">
      <alignment horizontal="left" vertical="center" wrapText="1"/>
    </xf>
    <xf numFmtId="0" fontId="3" fillId="0" borderId="1" xfId="0" applyFont="1" applyBorder="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14" fontId="3" fillId="0" borderId="0" xfId="0" applyNumberFormat="1" applyFont="1" applyAlignment="1">
      <alignment horizontal="right" vertical="center"/>
    </xf>
    <xf numFmtId="0" fontId="5" fillId="0" borderId="25" xfId="0" applyFont="1" applyBorder="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lef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3"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horizontal="left" vertical="top" wrapText="1"/>
    </xf>
    <xf numFmtId="0" fontId="3" fillId="0" borderId="23" xfId="0" applyFont="1" applyBorder="1" applyAlignment="1">
      <alignment horizontal="left" vertical="top" wrapText="1"/>
    </xf>
    <xf numFmtId="0" fontId="3" fillId="0" borderId="2" xfId="0" applyFont="1" applyBorder="1" applyAlignment="1">
      <alignment horizontal="left" vertical="top" wrapText="1"/>
    </xf>
    <xf numFmtId="0" fontId="3" fillId="0" borderId="3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14" xfId="0" applyFont="1" applyBorder="1" applyAlignment="1">
      <alignment horizontal="left" vertical="top" wrapText="1"/>
    </xf>
    <xf numFmtId="0" fontId="2" fillId="0" borderId="0" xfId="0" applyFont="1" applyAlignment="1">
      <alignment horizontal="right" vertical="center"/>
    </xf>
    <xf numFmtId="0" fontId="30"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 vertical="center"/>
    </xf>
    <xf numFmtId="0" fontId="29" fillId="0" borderId="82" xfId="0" applyFont="1" applyBorder="1" applyAlignment="1">
      <alignment horizontal="left" vertical="top"/>
    </xf>
    <xf numFmtId="0" fontId="29" fillId="0" borderId="81" xfId="0" applyFont="1" applyBorder="1" applyAlignment="1">
      <alignment horizontal="left" vertical="top"/>
    </xf>
    <xf numFmtId="0" fontId="29" fillId="0" borderId="80" xfId="0" applyFont="1" applyBorder="1" applyAlignment="1">
      <alignment horizontal="left" vertical="top"/>
    </xf>
    <xf numFmtId="0" fontId="29" fillId="0" borderId="23" xfId="0" applyFont="1" applyBorder="1" applyAlignment="1">
      <alignment horizontal="left" vertical="top" wrapText="1"/>
    </xf>
    <xf numFmtId="0" fontId="29" fillId="0" borderId="2" xfId="0" applyFont="1" applyBorder="1" applyAlignment="1">
      <alignment horizontal="left" vertical="top" wrapText="1"/>
    </xf>
    <xf numFmtId="0" fontId="29" fillId="0" borderId="33" xfId="0" applyFont="1" applyBorder="1" applyAlignment="1">
      <alignment horizontal="left" vertical="top" wrapText="1"/>
    </xf>
    <xf numFmtId="0" fontId="29" fillId="0" borderId="17" xfId="0" applyFont="1" applyBorder="1" applyAlignment="1">
      <alignment horizontal="left" vertical="top" wrapText="1"/>
    </xf>
    <xf numFmtId="0" fontId="29" fillId="0" borderId="0" xfId="0" applyFont="1" applyAlignment="1">
      <alignment horizontal="left" vertical="top" wrapText="1"/>
    </xf>
    <xf numFmtId="0" fontId="29" fillId="0" borderId="18" xfId="0" applyFont="1" applyBorder="1" applyAlignment="1">
      <alignment horizontal="left" vertical="top" wrapText="1"/>
    </xf>
    <xf numFmtId="0" fontId="29" fillId="0" borderId="19" xfId="0" applyFont="1" applyBorder="1" applyAlignment="1">
      <alignment horizontal="left" vertical="top" wrapText="1"/>
    </xf>
    <xf numFmtId="0" fontId="29" fillId="0" borderId="1" xfId="0" applyFont="1" applyBorder="1" applyAlignment="1">
      <alignment horizontal="left" vertical="top" wrapText="1"/>
    </xf>
    <xf numFmtId="0" fontId="29" fillId="0" borderId="20" xfId="0" applyFont="1" applyBorder="1" applyAlignment="1">
      <alignment horizontal="left" vertical="top" wrapText="1"/>
    </xf>
    <xf numFmtId="0" fontId="29" fillId="0" borderId="0" xfId="0" applyFont="1" applyAlignment="1">
      <alignment horizontal="left" vertical="center" wrapText="1"/>
    </xf>
    <xf numFmtId="38" fontId="34" fillId="0" borderId="1" xfId="2" applyFont="1" applyBorder="1" applyAlignment="1">
      <alignment horizontal="center" vertical="center"/>
    </xf>
    <xf numFmtId="0" fontId="29" fillId="0" borderId="0" xfId="0" applyFont="1" applyAlignment="1">
      <alignment horizontal="right" vertical="center" indent="1"/>
    </xf>
    <xf numFmtId="0" fontId="5" fillId="0" borderId="0" xfId="0" applyFont="1" applyAlignment="1">
      <alignment horizontal="center" vertical="top" wrapText="1"/>
    </xf>
    <xf numFmtId="176" fontId="28" fillId="0" borderId="0" xfId="0" applyNumberFormat="1" applyFont="1" applyAlignment="1">
      <alignment horizontal="right" vertical="center"/>
    </xf>
    <xf numFmtId="0" fontId="29" fillId="0" borderId="1" xfId="0" applyFont="1" applyBorder="1" applyAlignment="1">
      <alignment horizontal="center" vertical="center"/>
    </xf>
    <xf numFmtId="0" fontId="21" fillId="0" borderId="5" xfId="1" applyFont="1" applyBorder="1" applyAlignment="1">
      <alignment horizontal="left" vertical="center" wrapText="1"/>
    </xf>
    <xf numFmtId="0" fontId="21" fillId="0" borderId="6" xfId="1" applyFont="1" applyBorder="1" applyAlignment="1">
      <alignment horizontal="left" vertical="center" wrapText="1"/>
    </xf>
    <xf numFmtId="0" fontId="21" fillId="0" borderId="22" xfId="1" applyFont="1" applyBorder="1" applyAlignment="1">
      <alignment horizontal="left" vertical="center" wrapText="1"/>
    </xf>
    <xf numFmtId="0" fontId="21" fillId="0" borderId="75" xfId="1" applyFont="1" applyBorder="1" applyAlignment="1">
      <alignment horizontal="left" vertical="center" wrapText="1"/>
    </xf>
    <xf numFmtId="0" fontId="21" fillId="0" borderId="76" xfId="1" applyFont="1" applyBorder="1" applyAlignment="1">
      <alignment horizontal="left" vertical="center" wrapText="1"/>
    </xf>
    <xf numFmtId="0" fontId="21" fillId="0" borderId="77" xfId="1" applyFont="1" applyBorder="1" applyAlignment="1">
      <alignment horizontal="left" vertical="center" wrapText="1"/>
    </xf>
    <xf numFmtId="0" fontId="21" fillId="0" borderId="59" xfId="1" applyFont="1" applyBorder="1" applyAlignment="1">
      <alignment horizontal="center" vertical="center" wrapText="1"/>
    </xf>
    <xf numFmtId="0" fontId="21" fillId="0" borderId="61" xfId="1" applyFont="1" applyBorder="1" applyAlignment="1">
      <alignment horizontal="center" vertical="center" wrapText="1"/>
    </xf>
    <xf numFmtId="0" fontId="21" fillId="0" borderId="58" xfId="1" applyFont="1" applyBorder="1" applyAlignment="1">
      <alignment horizontal="center" vertical="center" wrapText="1"/>
    </xf>
    <xf numFmtId="0" fontId="21" fillId="0" borderId="65" xfId="1" applyFont="1" applyBorder="1" applyAlignment="1">
      <alignment horizontal="left" vertical="center" wrapText="1"/>
    </xf>
    <xf numFmtId="0" fontId="21" fillId="0" borderId="3" xfId="1" applyFont="1" applyBorder="1" applyAlignment="1">
      <alignment horizontal="left" vertical="center" wrapText="1"/>
    </xf>
    <xf numFmtId="0" fontId="21" fillId="0" borderId="35" xfId="1" applyFont="1" applyBorder="1" applyAlignment="1">
      <alignment horizontal="left" vertical="center" wrapText="1"/>
    </xf>
  </cellXfs>
  <cellStyles count="3">
    <cellStyle name="桁区切り" xfId="2" builtinId="6"/>
    <cellStyle name="標準" xfId="0" builtinId="0"/>
    <cellStyle name="標準 2" xfId="1" xr:uid="{9D446518-E353-472C-96E3-C661351F7C01}"/>
  </cellStyles>
  <dxfs count="0"/>
  <tableStyles count="0" defaultTableStyle="TableStyleMedium9" defaultPivotStyle="PivotStyleLight16"/>
  <colors>
    <mruColors>
      <color rgb="FFFAFFF3"/>
      <color rgb="FFF5FFE5"/>
      <color rgb="FFFFFBE1"/>
      <color rgb="FFFFFBCD"/>
      <color rgb="FFFFE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43974</xdr:colOff>
      <xdr:row>40</xdr:row>
      <xdr:rowOff>20327</xdr:rowOff>
    </xdr:from>
    <xdr:to>
      <xdr:col>9</xdr:col>
      <xdr:colOff>127393</xdr:colOff>
      <xdr:row>41</xdr:row>
      <xdr:rowOff>155334</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1604090" y="7265677"/>
          <a:ext cx="79075" cy="318997"/>
        </a:xfrm>
        <a:prstGeom prst="leftBracket">
          <a:avLst>
            <a:gd name="adj" fmla="val 12620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21477</xdr:colOff>
      <xdr:row>40</xdr:row>
      <xdr:rowOff>20327</xdr:rowOff>
    </xdr:from>
    <xdr:to>
      <xdr:col>38</xdr:col>
      <xdr:colOff>103023</xdr:colOff>
      <xdr:row>41</xdr:row>
      <xdr:rowOff>155334</xdr:rowOff>
    </xdr:to>
    <xdr:sp macro="" textlink="">
      <xdr:nvSpPr>
        <xdr:cNvPr id="33" name="左大かっこ 32">
          <a:extLst>
            <a:ext uri="{FF2B5EF4-FFF2-40B4-BE49-F238E27FC236}">
              <a16:creationId xmlns:a16="http://schemas.microsoft.com/office/drawing/2014/main" id="{00000000-0008-0000-0100-000021000000}"/>
            </a:ext>
          </a:extLst>
        </xdr:cNvPr>
        <xdr:cNvSpPr/>
      </xdr:nvSpPr>
      <xdr:spPr>
        <a:xfrm flipH="1">
          <a:off x="6588171" y="7265677"/>
          <a:ext cx="79075" cy="318997"/>
        </a:xfrm>
        <a:prstGeom prst="leftBracket">
          <a:avLst>
            <a:gd name="adj" fmla="val 12620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B2" sqref="B2"/>
    </sheetView>
  </sheetViews>
  <sheetFormatPr defaultRowHeight="13.5" x14ac:dyDescent="0.15"/>
  <cols>
    <col min="1" max="1" width="4.5" style="73" bestFit="1" customWidth="1"/>
    <col min="2" max="2" width="91.125" style="74" customWidth="1"/>
  </cols>
  <sheetData>
    <row r="1" spans="1:2" x14ac:dyDescent="0.15">
      <c r="A1" s="72" t="s">
        <v>146</v>
      </c>
      <c r="B1" s="74" t="s">
        <v>387</v>
      </c>
    </row>
    <row r="2" spans="1:2" ht="27" x14ac:dyDescent="0.15">
      <c r="A2" s="72" t="s">
        <v>147</v>
      </c>
      <c r="B2" s="75" t="s">
        <v>371</v>
      </c>
    </row>
    <row r="3" spans="1:2" ht="27" x14ac:dyDescent="0.15">
      <c r="A3" s="72" t="s">
        <v>148</v>
      </c>
      <c r="B3" s="75" t="s">
        <v>160</v>
      </c>
    </row>
    <row r="4" spans="1:2" ht="27" x14ac:dyDescent="0.15">
      <c r="A4" s="72" t="s">
        <v>149</v>
      </c>
      <c r="B4" s="75" t="s">
        <v>161</v>
      </c>
    </row>
    <row r="5" spans="1:2" x14ac:dyDescent="0.15">
      <c r="A5" s="72" t="s">
        <v>150</v>
      </c>
      <c r="B5" s="75" t="s">
        <v>162</v>
      </c>
    </row>
    <row r="6" spans="1:2" x14ac:dyDescent="0.15">
      <c r="A6" s="72" t="s">
        <v>151</v>
      </c>
      <c r="B6" s="75" t="s">
        <v>382</v>
      </c>
    </row>
    <row r="7" spans="1:2" x14ac:dyDescent="0.15">
      <c r="A7" s="72" t="s">
        <v>152</v>
      </c>
      <c r="B7" s="75"/>
    </row>
    <row r="8" spans="1:2" x14ac:dyDescent="0.15">
      <c r="A8" s="72" t="s">
        <v>153</v>
      </c>
      <c r="B8" s="75" t="s">
        <v>383</v>
      </c>
    </row>
    <row r="9" spans="1:2" x14ac:dyDescent="0.15">
      <c r="A9" s="72" t="s">
        <v>154</v>
      </c>
      <c r="B9" s="75" t="s">
        <v>369</v>
      </c>
    </row>
    <row r="10" spans="1:2" x14ac:dyDescent="0.15">
      <c r="A10" s="72" t="s">
        <v>155</v>
      </c>
      <c r="B10" s="75" t="s">
        <v>156</v>
      </c>
    </row>
    <row r="11" spans="1:2" ht="27" x14ac:dyDescent="0.15">
      <c r="A11" s="72" t="s">
        <v>184</v>
      </c>
      <c r="B11" s="75" t="s">
        <v>199</v>
      </c>
    </row>
    <row r="12" spans="1:2" ht="67.5" x14ac:dyDescent="0.15">
      <c r="A12" s="72" t="s">
        <v>193</v>
      </c>
      <c r="B12" s="74" t="s">
        <v>370</v>
      </c>
    </row>
    <row r="13" spans="1:2" x14ac:dyDescent="0.15">
      <c r="A13" s="72" t="s">
        <v>194</v>
      </c>
      <c r="B13" s="74" t="s">
        <v>192</v>
      </c>
    </row>
    <row r="14" spans="1:2" ht="27" x14ac:dyDescent="0.15">
      <c r="A14" s="72" t="s">
        <v>195</v>
      </c>
      <c r="B14" s="74" t="s">
        <v>189</v>
      </c>
    </row>
    <row r="15" spans="1:2" ht="27" x14ac:dyDescent="0.15">
      <c r="A15" s="72" t="s">
        <v>196</v>
      </c>
      <c r="B15" s="74" t="s">
        <v>188</v>
      </c>
    </row>
    <row r="16" spans="1:2" x14ac:dyDescent="0.15">
      <c r="A16" s="72" t="s">
        <v>197</v>
      </c>
      <c r="B16" s="74" t="s">
        <v>191</v>
      </c>
    </row>
    <row r="17" spans="1:2" ht="27" x14ac:dyDescent="0.15">
      <c r="A17" s="72" t="s">
        <v>198</v>
      </c>
      <c r="B17" s="74" t="s">
        <v>190</v>
      </c>
    </row>
  </sheetData>
  <phoneticPr fontId="15"/>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84"/>
  <sheetViews>
    <sheetView zoomScale="80" zoomScaleNormal="80" workbookViewId="0">
      <pane ySplit="1" topLeftCell="A2" activePane="bottomLeft" state="frozen"/>
      <selection pane="bottomLeft" activeCell="D2" sqref="D2"/>
    </sheetView>
  </sheetViews>
  <sheetFormatPr defaultColWidth="9" defaultRowHeight="13.5" x14ac:dyDescent="0.15"/>
  <cols>
    <col min="1" max="1" width="5.875" style="263" customWidth="1"/>
    <col min="2" max="2" width="5.875" customWidth="1"/>
    <col min="3" max="3" width="40.125" customWidth="1"/>
    <col min="4" max="4" width="58.5" customWidth="1"/>
    <col min="5" max="5" width="8.75"/>
    <col min="6" max="6" width="63.75" customWidth="1"/>
    <col min="7" max="7" width="9" customWidth="1"/>
    <col min="8" max="8" width="9" hidden="1" customWidth="1"/>
    <col min="9" max="9" width="4.125" hidden="1" customWidth="1"/>
    <col min="10" max="10" width="40.75" hidden="1" customWidth="1"/>
    <col min="11" max="11" width="8.75" hidden="1" customWidth="1"/>
    <col min="12" max="12" width="2.25" hidden="1" customWidth="1"/>
    <col min="13" max="13" width="0" hidden="1" customWidth="1"/>
  </cols>
  <sheetData>
    <row r="1" spans="1:10" ht="41.25" thickBot="1" x14ac:dyDescent="0.2">
      <c r="A1" s="264" t="s">
        <v>356</v>
      </c>
      <c r="B1" s="87" t="s">
        <v>180</v>
      </c>
      <c r="C1" s="88" t="s">
        <v>73</v>
      </c>
      <c r="D1" s="89" t="s">
        <v>186</v>
      </c>
      <c r="E1" s="88" t="s">
        <v>165</v>
      </c>
      <c r="F1" s="90" t="s">
        <v>202</v>
      </c>
      <c r="H1" s="281" t="s">
        <v>372</v>
      </c>
    </row>
    <row r="2" spans="1:10" x14ac:dyDescent="0.15">
      <c r="A2" s="265" t="str">
        <f t="shared" ref="A2:A33" si="0">IF(I2="","","●")</f>
        <v>●</v>
      </c>
      <c r="B2" s="85">
        <v>1</v>
      </c>
      <c r="C2" s="86" t="s">
        <v>219</v>
      </c>
      <c r="D2" s="108"/>
      <c r="E2" s="86"/>
      <c r="F2" s="140" t="s">
        <v>91</v>
      </c>
      <c r="H2">
        <v>1</v>
      </c>
      <c r="I2">
        <f>IF(D2="",B2,"")</f>
        <v>1</v>
      </c>
      <c r="J2">
        <f>I2</f>
        <v>1</v>
      </c>
    </row>
    <row r="3" spans="1:10" ht="81" x14ac:dyDescent="0.15">
      <c r="A3" s="266" t="str">
        <f t="shared" si="0"/>
        <v>●</v>
      </c>
      <c r="B3" s="78">
        <v>2</v>
      </c>
      <c r="C3" s="79" t="s">
        <v>128</v>
      </c>
      <c r="D3" s="109"/>
      <c r="E3" s="79"/>
      <c r="F3" s="134" t="s">
        <v>247</v>
      </c>
      <c r="H3">
        <v>2</v>
      </c>
      <c r="I3">
        <f>IF(D3="",B3,"")</f>
        <v>2</v>
      </c>
      <c r="J3" t="str">
        <f>IF(I3="",J2,J2&amp;","&amp;I3)</f>
        <v>1,2</v>
      </c>
    </row>
    <row r="4" spans="1:10" x14ac:dyDescent="0.15">
      <c r="A4" s="267" t="str">
        <f t="shared" si="0"/>
        <v>●</v>
      </c>
      <c r="B4" s="80">
        <v>3</v>
      </c>
      <c r="C4" s="81" t="s">
        <v>129</v>
      </c>
      <c r="D4" s="110"/>
      <c r="E4" s="81"/>
      <c r="F4" s="135" t="s">
        <v>172</v>
      </c>
      <c r="H4">
        <v>3</v>
      </c>
      <c r="I4">
        <f>IF(D4="",B4,"")</f>
        <v>3</v>
      </c>
      <c r="J4" t="str">
        <f t="shared" ref="J4:L67" si="1">IF(I4="",J3,J3&amp;","&amp;I4)</f>
        <v>1,2,3</v>
      </c>
    </row>
    <row r="5" spans="1:10" ht="40.5" x14ac:dyDescent="0.15">
      <c r="A5" s="268" t="str">
        <f t="shared" si="0"/>
        <v>●</v>
      </c>
      <c r="B5" s="83">
        <v>4</v>
      </c>
      <c r="C5" s="84" t="s">
        <v>350</v>
      </c>
      <c r="D5" s="111" t="str">
        <f>IF(OR(LEFT(D4,1)="1",LEFT(D4,1)="2"),"東京大学","")</f>
        <v/>
      </c>
      <c r="E5" s="84"/>
      <c r="F5" s="139" t="s">
        <v>359</v>
      </c>
      <c r="H5">
        <v>4</v>
      </c>
      <c r="I5">
        <f>IF(D5="",B5,"")</f>
        <v>4</v>
      </c>
      <c r="J5" t="str">
        <f t="shared" si="1"/>
        <v>1,2,3,4</v>
      </c>
    </row>
    <row r="6" spans="1:10" hidden="1" x14ac:dyDescent="0.15">
      <c r="A6" s="266" t="str">
        <f t="shared" si="0"/>
        <v/>
      </c>
      <c r="B6" s="78">
        <v>5</v>
      </c>
      <c r="C6" s="79" t="s">
        <v>131</v>
      </c>
      <c r="D6" s="109" t="str">
        <f>IF(LEFT(D4,1)="1","農学部/農学生命科学研究科","")</f>
        <v/>
      </c>
      <c r="E6" s="79"/>
      <c r="F6" s="137" t="s">
        <v>203</v>
      </c>
      <c r="H6">
        <v>5</v>
      </c>
      <c r="J6" t="str">
        <f t="shared" si="1"/>
        <v>1,2,3,4</v>
      </c>
    </row>
    <row r="7" spans="1:10" hidden="1" x14ac:dyDescent="0.15">
      <c r="A7" s="267" t="str">
        <f t="shared" si="0"/>
        <v/>
      </c>
      <c r="B7" s="80">
        <v>6</v>
      </c>
      <c r="C7" s="81" t="s">
        <v>204</v>
      </c>
      <c r="D7" s="110"/>
      <c r="E7" s="81"/>
      <c r="F7" s="135" t="s">
        <v>233</v>
      </c>
      <c r="H7">
        <v>6</v>
      </c>
      <c r="J7" t="str">
        <f t="shared" si="1"/>
        <v>1,2,3,4</v>
      </c>
    </row>
    <row r="8" spans="1:10" x14ac:dyDescent="0.15">
      <c r="A8" s="266" t="str">
        <f t="shared" si="0"/>
        <v/>
      </c>
      <c r="B8" s="78">
        <v>7</v>
      </c>
      <c r="C8" s="79" t="s">
        <v>132</v>
      </c>
      <c r="D8" s="109"/>
      <c r="E8" s="79"/>
      <c r="F8" s="137"/>
      <c r="H8">
        <v>7</v>
      </c>
      <c r="J8" t="str">
        <f t="shared" si="1"/>
        <v>1,2,3,4</v>
      </c>
    </row>
    <row r="9" spans="1:10" x14ac:dyDescent="0.15">
      <c r="A9" s="267" t="str">
        <f t="shared" si="0"/>
        <v>●</v>
      </c>
      <c r="B9" s="80">
        <v>8</v>
      </c>
      <c r="C9" s="81" t="s">
        <v>133</v>
      </c>
      <c r="D9" s="110"/>
      <c r="E9" s="81"/>
      <c r="F9" s="135" t="s">
        <v>176</v>
      </c>
      <c r="H9">
        <v>8</v>
      </c>
      <c r="I9">
        <f>IF(D9="",B9,"")</f>
        <v>8</v>
      </c>
      <c r="J9" t="str">
        <f t="shared" si="1"/>
        <v>1,2,3,4,8</v>
      </c>
    </row>
    <row r="10" spans="1:10" ht="27.75" customHeight="1" x14ac:dyDescent="0.15">
      <c r="A10" s="268" t="str">
        <f t="shared" si="0"/>
        <v>●</v>
      </c>
      <c r="B10" s="83">
        <v>9</v>
      </c>
      <c r="C10" s="84" t="s">
        <v>134</v>
      </c>
      <c r="D10" s="111"/>
      <c r="E10" s="84"/>
      <c r="F10" s="136"/>
      <c r="H10">
        <v>9</v>
      </c>
      <c r="I10">
        <f>IF(D10="",B10,"")</f>
        <v>9</v>
      </c>
      <c r="J10" t="str">
        <f t="shared" si="1"/>
        <v>1,2,3,4,8,9</v>
      </c>
    </row>
    <row r="11" spans="1:10" x14ac:dyDescent="0.15">
      <c r="A11" s="266" t="str">
        <f t="shared" si="0"/>
        <v>●</v>
      </c>
      <c r="B11" s="78">
        <v>10</v>
      </c>
      <c r="C11" s="79" t="s">
        <v>135</v>
      </c>
      <c r="D11" s="104"/>
      <c r="E11" s="79"/>
      <c r="F11" s="137" t="s">
        <v>177</v>
      </c>
      <c r="H11">
        <v>10</v>
      </c>
      <c r="I11">
        <f>IF(AND(D11="",D13=""),B11,"")</f>
        <v>10</v>
      </c>
      <c r="J11" t="str">
        <f t="shared" si="1"/>
        <v>1,2,3,4,8,9,10</v>
      </c>
    </row>
    <row r="12" spans="1:10" x14ac:dyDescent="0.15">
      <c r="A12" s="267" t="str">
        <f t="shared" si="0"/>
        <v/>
      </c>
      <c r="B12" s="80">
        <v>11</v>
      </c>
      <c r="C12" s="81" t="s">
        <v>136</v>
      </c>
      <c r="D12" s="105"/>
      <c r="E12" s="81"/>
      <c r="F12" s="135" t="s">
        <v>177</v>
      </c>
      <c r="H12">
        <v>11</v>
      </c>
      <c r="J12" t="str">
        <f t="shared" si="1"/>
        <v>1,2,3,4,8,9,10</v>
      </c>
    </row>
    <row r="13" spans="1:10" x14ac:dyDescent="0.15">
      <c r="A13" s="268" t="str">
        <f t="shared" si="0"/>
        <v>●</v>
      </c>
      <c r="B13" s="83">
        <v>12</v>
      </c>
      <c r="C13" s="84" t="s">
        <v>137</v>
      </c>
      <c r="D13" s="111"/>
      <c r="E13" s="84"/>
      <c r="F13" s="136" t="s">
        <v>178</v>
      </c>
      <c r="H13">
        <v>12</v>
      </c>
      <c r="I13">
        <f>IF(AND(D11="",D13=""),B13,"")</f>
        <v>12</v>
      </c>
      <c r="J13" t="str">
        <f t="shared" si="1"/>
        <v>1,2,3,4,8,9,10,12</v>
      </c>
    </row>
    <row r="14" spans="1:10" ht="104.45" customHeight="1" x14ac:dyDescent="0.15">
      <c r="A14" s="266" t="str">
        <f t="shared" si="0"/>
        <v/>
      </c>
      <c r="B14" s="78">
        <v>13</v>
      </c>
      <c r="C14" s="79" t="s">
        <v>346</v>
      </c>
      <c r="D14" s="109"/>
      <c r="E14" s="79"/>
      <c r="F14" s="134" t="s">
        <v>360</v>
      </c>
      <c r="H14">
        <v>13</v>
      </c>
      <c r="J14" t="str">
        <f>IF(I14="",J13,J13&amp;","&amp;I14)</f>
        <v>1,2,3,4,8,9,10,12</v>
      </c>
    </row>
    <row r="15" spans="1:10" x14ac:dyDescent="0.15">
      <c r="A15" s="267" t="str">
        <f t="shared" si="0"/>
        <v/>
      </c>
      <c r="B15" s="80">
        <v>14</v>
      </c>
      <c r="C15" s="81" t="s">
        <v>347</v>
      </c>
      <c r="D15" s="110"/>
      <c r="E15" s="81"/>
      <c r="F15" s="141" t="s">
        <v>139</v>
      </c>
      <c r="H15">
        <v>14</v>
      </c>
      <c r="J15" t="str">
        <f t="shared" si="1"/>
        <v>1,2,3,4,8,9,10,12</v>
      </c>
    </row>
    <row r="16" spans="1:10" x14ac:dyDescent="0.15">
      <c r="A16" s="268" t="str">
        <f t="shared" si="0"/>
        <v/>
      </c>
      <c r="B16" s="83">
        <v>15</v>
      </c>
      <c r="C16" s="84" t="s">
        <v>348</v>
      </c>
      <c r="D16" s="143"/>
      <c r="E16" s="84"/>
      <c r="F16" s="142" t="s">
        <v>139</v>
      </c>
      <c r="H16">
        <v>15</v>
      </c>
      <c r="J16" t="str">
        <f t="shared" si="1"/>
        <v>1,2,3,4,8,9,10,12</v>
      </c>
    </row>
    <row r="17" spans="1:11" ht="27" customHeight="1" x14ac:dyDescent="0.15">
      <c r="A17" s="266" t="str">
        <f t="shared" si="0"/>
        <v>●</v>
      </c>
      <c r="B17" s="78">
        <v>16</v>
      </c>
      <c r="C17" s="79" t="s">
        <v>349</v>
      </c>
      <c r="D17" s="109"/>
      <c r="E17" s="79"/>
      <c r="F17" s="137" t="s">
        <v>75</v>
      </c>
      <c r="H17">
        <v>16</v>
      </c>
      <c r="I17">
        <f>IF(D17="",B17,"")</f>
        <v>16</v>
      </c>
      <c r="J17" t="str">
        <f t="shared" si="1"/>
        <v>1,2,3,4,8,9,10,12,16</v>
      </c>
    </row>
    <row r="18" spans="1:11" ht="40.5" x14ac:dyDescent="0.15">
      <c r="A18" s="267" t="str">
        <f t="shared" si="0"/>
        <v>●</v>
      </c>
      <c r="B18" s="80">
        <v>17</v>
      </c>
      <c r="C18" s="132" t="s">
        <v>220</v>
      </c>
      <c r="D18" s="110"/>
      <c r="E18" s="81"/>
      <c r="F18" s="138" t="s">
        <v>179</v>
      </c>
      <c r="H18">
        <v>17</v>
      </c>
      <c r="I18">
        <f>IF(D18="",B18,"")</f>
        <v>17</v>
      </c>
      <c r="J18" t="str">
        <f t="shared" si="1"/>
        <v>1,2,3,4,8,9,10,12,16,17</v>
      </c>
    </row>
    <row r="19" spans="1:11" ht="54" x14ac:dyDescent="0.15">
      <c r="A19" s="269" t="str">
        <f t="shared" si="0"/>
        <v/>
      </c>
      <c r="B19" s="243">
        <v>50</v>
      </c>
      <c r="C19" s="244" t="s">
        <v>335</v>
      </c>
      <c r="D19" s="245"/>
      <c r="E19" s="246"/>
      <c r="F19" s="251" t="s">
        <v>345</v>
      </c>
      <c r="H19">
        <v>18</v>
      </c>
      <c r="I19" t="str">
        <f>IF(AND(OR(COUNTIF(K$49,"*L*"),COUNTIF(K$49,"*M*"),COUNTIF(K$49,"*C*"),COUNTIF(K$49,"*A*")),D19="",D$18&lt;&gt;5),B19,"")</f>
        <v/>
      </c>
      <c r="J19" t="str">
        <f t="shared" si="1"/>
        <v>1,2,3,4,8,9,10,12,16,17</v>
      </c>
    </row>
    <row r="20" spans="1:11" ht="27" x14ac:dyDescent="0.15">
      <c r="A20" s="270" t="str">
        <f t="shared" si="0"/>
        <v/>
      </c>
      <c r="B20" s="252">
        <v>51</v>
      </c>
      <c r="C20" s="253" t="s">
        <v>336</v>
      </c>
      <c r="D20" s="254"/>
      <c r="E20" s="255"/>
      <c r="F20" s="256" t="s">
        <v>337</v>
      </c>
      <c r="H20">
        <v>19</v>
      </c>
      <c r="I20" t="str">
        <f>IF(AND(OR(COUNTIF(K$49,"*L*"),COUNTIF(K$49,"*M*"),COUNTIF(K$49,"*C*"),COUNTIF(K$49,"*A*")),D20="",D$18&lt;&gt;5),B20,"")</f>
        <v/>
      </c>
      <c r="J20" t="str">
        <f t="shared" si="1"/>
        <v>1,2,3,4,8,9,10,12,16,17</v>
      </c>
    </row>
    <row r="21" spans="1:11" x14ac:dyDescent="0.15">
      <c r="A21" s="269" t="str">
        <f t="shared" si="0"/>
        <v/>
      </c>
      <c r="B21" s="243">
        <v>52</v>
      </c>
      <c r="C21" s="244" t="s">
        <v>338</v>
      </c>
      <c r="D21" s="245"/>
      <c r="E21" s="246"/>
      <c r="F21" s="247" t="s">
        <v>91</v>
      </c>
      <c r="H21">
        <v>20</v>
      </c>
      <c r="I21" t="str">
        <f>IF(AND(OR(COUNTIF(K$49,"*L*"),COUNTIF(K$49,"*M*"),COUNTIF(K$49,"*C*"),COUNTIF(K$49,"*A*")),D21="",D$18&lt;&gt;5),B21,"")</f>
        <v/>
      </c>
      <c r="J21" t="str">
        <f t="shared" si="1"/>
        <v>1,2,3,4,8,9,10,12,16,17</v>
      </c>
    </row>
    <row r="22" spans="1:11" x14ac:dyDescent="0.15">
      <c r="A22" s="269" t="str">
        <f t="shared" si="0"/>
        <v/>
      </c>
      <c r="B22" s="243">
        <v>53</v>
      </c>
      <c r="C22" s="244" t="s">
        <v>324</v>
      </c>
      <c r="D22" s="248"/>
      <c r="E22" s="246"/>
      <c r="F22" s="249" t="s">
        <v>326</v>
      </c>
      <c r="H22">
        <v>21</v>
      </c>
      <c r="I22" t="str">
        <f>IF(AND(OR(COUNTIF(K$49,"*L*"),COUNTIF(K$49,"*M*"),COUNTIF(K$49,"*C*"),COUNTIF(K$49,"*A*")),D22="",D$18&lt;&gt;5),B22,"")</f>
        <v/>
      </c>
      <c r="J22" t="str">
        <f t="shared" si="1"/>
        <v>1,2,3,4,8,9,10,12,16,17</v>
      </c>
    </row>
    <row r="23" spans="1:11" x14ac:dyDescent="0.15">
      <c r="A23" s="269" t="str">
        <f t="shared" si="0"/>
        <v/>
      </c>
      <c r="B23" s="243">
        <v>54</v>
      </c>
      <c r="C23" s="244" t="s">
        <v>325</v>
      </c>
      <c r="D23" s="248"/>
      <c r="E23" s="246"/>
      <c r="F23" s="249" t="s">
        <v>326</v>
      </c>
      <c r="H23">
        <v>22</v>
      </c>
      <c r="I23" t="str">
        <f>IF(AND(OR(COUNTIF(K$49,"*L*"),COUNTIF(K$49,"*M*"),COUNTIF(K$49,"*C*"),COUNTIF(K$49,"*A*")),D23="",D$18&lt;&gt;5),B23,"")</f>
        <v/>
      </c>
      <c r="J23" t="str">
        <f t="shared" si="1"/>
        <v>1,2,3,4,8,9,10,12,16,17</v>
      </c>
      <c r="K23" s="287"/>
    </row>
    <row r="24" spans="1:11" x14ac:dyDescent="0.15">
      <c r="A24" s="270" t="str">
        <f t="shared" si="0"/>
        <v/>
      </c>
      <c r="B24" s="252">
        <v>55</v>
      </c>
      <c r="C24" s="253" t="s">
        <v>339</v>
      </c>
      <c r="D24" s="257"/>
      <c r="E24" s="255"/>
      <c r="F24" s="258" t="s">
        <v>351</v>
      </c>
      <c r="H24">
        <v>23</v>
      </c>
      <c r="J24" t="str">
        <f t="shared" si="1"/>
        <v>1,2,3,4,8,9,10,12,16,17</v>
      </c>
    </row>
    <row r="25" spans="1:11" x14ac:dyDescent="0.15">
      <c r="A25" s="270" t="str">
        <f t="shared" si="0"/>
        <v/>
      </c>
      <c r="B25" s="252">
        <v>56</v>
      </c>
      <c r="C25" s="253" t="s">
        <v>327</v>
      </c>
      <c r="D25" s="259"/>
      <c r="E25" s="255"/>
      <c r="F25" s="260" t="s">
        <v>326</v>
      </c>
      <c r="H25">
        <v>24</v>
      </c>
      <c r="J25" t="str">
        <f t="shared" si="1"/>
        <v>1,2,3,4,8,9,10,12,16,17</v>
      </c>
    </row>
    <row r="26" spans="1:11" x14ac:dyDescent="0.15">
      <c r="A26" s="270" t="str">
        <f t="shared" si="0"/>
        <v/>
      </c>
      <c r="B26" s="252">
        <v>57</v>
      </c>
      <c r="C26" s="253" t="s">
        <v>334</v>
      </c>
      <c r="D26" s="259"/>
      <c r="E26" s="255"/>
      <c r="F26" s="260" t="s">
        <v>326</v>
      </c>
      <c r="H26">
        <v>25</v>
      </c>
      <c r="J26" t="str">
        <f t="shared" si="1"/>
        <v>1,2,3,4,8,9,10,12,16,17</v>
      </c>
    </row>
    <row r="27" spans="1:11" x14ac:dyDescent="0.15">
      <c r="A27" s="269" t="str">
        <f t="shared" si="0"/>
        <v/>
      </c>
      <c r="B27" s="243">
        <v>58</v>
      </c>
      <c r="C27" s="244" t="s">
        <v>340</v>
      </c>
      <c r="D27" s="245"/>
      <c r="E27" s="246"/>
      <c r="F27" s="247" t="s">
        <v>351</v>
      </c>
      <c r="H27">
        <v>26</v>
      </c>
      <c r="J27" t="str">
        <f t="shared" si="1"/>
        <v>1,2,3,4,8,9,10,12,16,17</v>
      </c>
    </row>
    <row r="28" spans="1:11" x14ac:dyDescent="0.15">
      <c r="A28" s="269" t="str">
        <f t="shared" si="0"/>
        <v/>
      </c>
      <c r="B28" s="243">
        <v>59</v>
      </c>
      <c r="C28" s="244" t="s">
        <v>333</v>
      </c>
      <c r="D28" s="248"/>
      <c r="E28" s="246"/>
      <c r="F28" s="249" t="s">
        <v>326</v>
      </c>
      <c r="H28">
        <v>27</v>
      </c>
      <c r="J28" t="str">
        <f t="shared" si="1"/>
        <v>1,2,3,4,8,9,10,12,16,17</v>
      </c>
    </row>
    <row r="29" spans="1:11" x14ac:dyDescent="0.15">
      <c r="A29" s="269" t="str">
        <f t="shared" si="0"/>
        <v/>
      </c>
      <c r="B29" s="243">
        <v>60</v>
      </c>
      <c r="C29" s="244" t="s">
        <v>332</v>
      </c>
      <c r="D29" s="248"/>
      <c r="E29" s="246"/>
      <c r="F29" s="249" t="s">
        <v>326</v>
      </c>
      <c r="H29">
        <v>28</v>
      </c>
      <c r="J29" t="str">
        <f t="shared" si="1"/>
        <v>1,2,3,4,8,9,10,12,16,17</v>
      </c>
    </row>
    <row r="30" spans="1:11" x14ac:dyDescent="0.15">
      <c r="A30" s="270" t="str">
        <f t="shared" si="0"/>
        <v/>
      </c>
      <c r="B30" s="252">
        <v>61</v>
      </c>
      <c r="C30" s="253" t="s">
        <v>341</v>
      </c>
      <c r="D30" s="257"/>
      <c r="E30" s="255"/>
      <c r="F30" s="258" t="s">
        <v>91</v>
      </c>
      <c r="H30">
        <v>29</v>
      </c>
      <c r="J30" t="str">
        <f t="shared" si="1"/>
        <v>1,2,3,4,8,9,10,12,16,17</v>
      </c>
    </row>
    <row r="31" spans="1:11" x14ac:dyDescent="0.15">
      <c r="A31" s="270" t="str">
        <f t="shared" si="0"/>
        <v/>
      </c>
      <c r="B31" s="252">
        <v>62</v>
      </c>
      <c r="C31" s="253" t="s">
        <v>331</v>
      </c>
      <c r="D31" s="261"/>
      <c r="E31" s="255"/>
      <c r="F31" s="260" t="s">
        <v>326</v>
      </c>
      <c r="H31">
        <v>30</v>
      </c>
      <c r="J31" t="str">
        <f t="shared" si="1"/>
        <v>1,2,3,4,8,9,10,12,16,17</v>
      </c>
    </row>
    <row r="32" spans="1:11" x14ac:dyDescent="0.15">
      <c r="A32" s="270" t="str">
        <f t="shared" si="0"/>
        <v/>
      </c>
      <c r="B32" s="252">
        <v>63</v>
      </c>
      <c r="C32" s="253" t="s">
        <v>330</v>
      </c>
      <c r="D32" s="261"/>
      <c r="E32" s="255"/>
      <c r="F32" s="260" t="s">
        <v>326</v>
      </c>
      <c r="H32">
        <v>31</v>
      </c>
      <c r="J32" t="str">
        <f t="shared" si="1"/>
        <v>1,2,3,4,8,9,10,12,16,17</v>
      </c>
    </row>
    <row r="33" spans="1:10" x14ac:dyDescent="0.15">
      <c r="A33" s="269" t="str">
        <f t="shared" si="0"/>
        <v/>
      </c>
      <c r="B33" s="243">
        <v>64</v>
      </c>
      <c r="C33" s="244" t="s">
        <v>342</v>
      </c>
      <c r="D33" s="245"/>
      <c r="E33" s="246"/>
      <c r="F33" s="247" t="s">
        <v>91</v>
      </c>
      <c r="H33">
        <v>32</v>
      </c>
      <c r="J33" t="str">
        <f t="shared" si="1"/>
        <v>1,2,3,4,8,9,10,12,16,17</v>
      </c>
    </row>
    <row r="34" spans="1:10" x14ac:dyDescent="0.15">
      <c r="A34" s="269" t="str">
        <f t="shared" ref="A34:A67" si="2">IF(I34="","","●")</f>
        <v/>
      </c>
      <c r="B34" s="243">
        <v>65</v>
      </c>
      <c r="C34" s="244" t="s">
        <v>329</v>
      </c>
      <c r="D34" s="250"/>
      <c r="E34" s="246"/>
      <c r="F34" s="249" t="s">
        <v>326</v>
      </c>
      <c r="H34">
        <v>33</v>
      </c>
      <c r="J34" t="str">
        <f t="shared" si="1"/>
        <v>1,2,3,4,8,9,10,12,16,17</v>
      </c>
    </row>
    <row r="35" spans="1:10" x14ac:dyDescent="0.15">
      <c r="A35" s="269" t="str">
        <f t="shared" si="2"/>
        <v/>
      </c>
      <c r="B35" s="243">
        <v>66</v>
      </c>
      <c r="C35" s="244" t="s">
        <v>328</v>
      </c>
      <c r="D35" s="250"/>
      <c r="E35" s="246"/>
      <c r="F35" s="249" t="s">
        <v>326</v>
      </c>
      <c r="H35">
        <v>34</v>
      </c>
      <c r="J35" t="str">
        <f t="shared" si="1"/>
        <v>1,2,3,4,8,9,10,12,16,17</v>
      </c>
    </row>
    <row r="36" spans="1:10" ht="79.5" customHeight="1" x14ac:dyDescent="0.15">
      <c r="A36" s="270" t="str">
        <f t="shared" si="2"/>
        <v/>
      </c>
      <c r="B36" s="252">
        <v>67</v>
      </c>
      <c r="C36" s="253" t="s">
        <v>344</v>
      </c>
      <c r="D36" s="262"/>
      <c r="E36" s="255"/>
      <c r="F36" s="260" t="s">
        <v>364</v>
      </c>
      <c r="H36">
        <v>35</v>
      </c>
      <c r="J36" t="str">
        <f t="shared" si="1"/>
        <v>1,2,3,4,8,9,10,12,16,17</v>
      </c>
    </row>
    <row r="37" spans="1:10" x14ac:dyDescent="0.15">
      <c r="A37" s="268" t="str">
        <f t="shared" si="2"/>
        <v>●</v>
      </c>
      <c r="B37" s="83">
        <v>18</v>
      </c>
      <c r="C37" s="84" t="s">
        <v>231</v>
      </c>
      <c r="D37" s="111" t="str">
        <f>IF(D21="","00000000",D21)</f>
        <v>00000000</v>
      </c>
      <c r="E37" s="84"/>
      <c r="F37" s="136" t="s">
        <v>163</v>
      </c>
      <c r="H37">
        <v>36</v>
      </c>
      <c r="I37">
        <f>IF(D37="00000000",B37,"")</f>
        <v>18</v>
      </c>
      <c r="J37" t="str">
        <f t="shared" si="1"/>
        <v>1,2,3,4,8,9,10,12,16,17,18</v>
      </c>
    </row>
    <row r="38" spans="1:10" x14ac:dyDescent="0.15">
      <c r="A38" s="266" t="str">
        <f t="shared" si="2"/>
        <v>●</v>
      </c>
      <c r="B38" s="78">
        <v>19</v>
      </c>
      <c r="C38" s="79" t="s">
        <v>232</v>
      </c>
      <c r="D38" s="109" t="str">
        <f>IF(D21="","00000000",MAX(D21,D24,D27,D30,D33))</f>
        <v>00000000</v>
      </c>
      <c r="E38" s="79"/>
      <c r="F38" s="137" t="s">
        <v>164</v>
      </c>
      <c r="H38">
        <v>37</v>
      </c>
      <c r="I38">
        <f>IF(D38="00000000",B38,"")</f>
        <v>19</v>
      </c>
      <c r="J38" t="str">
        <f t="shared" si="1"/>
        <v>1,2,3,4,8,9,10,12,16,17,18,19</v>
      </c>
    </row>
    <row r="39" spans="1:10" x14ac:dyDescent="0.15">
      <c r="A39" s="267" t="str">
        <f t="shared" si="2"/>
        <v/>
      </c>
      <c r="B39" s="80">
        <v>20</v>
      </c>
      <c r="C39" s="81" t="s">
        <v>140</v>
      </c>
      <c r="D39" s="110" t="str">
        <f>IF(D22="","",TEXT(MIN(D22,D25,D28,D31,D34),"hh:mm")&amp;"～"&amp;TEXT(MAX(D23,D26,D29,D32,D35),"hh:mm"))</f>
        <v/>
      </c>
      <c r="E39" s="81"/>
      <c r="F39" s="82" t="s">
        <v>175</v>
      </c>
      <c r="H39">
        <v>38</v>
      </c>
      <c r="J39" t="str">
        <f>IF(I39="",J38,J38&amp;","&amp;I39)</f>
        <v>1,2,3,4,8,9,10,12,16,17,18,19</v>
      </c>
    </row>
    <row r="40" spans="1:10" ht="27" x14ac:dyDescent="0.15">
      <c r="A40" s="268" t="str">
        <f t="shared" si="2"/>
        <v>●</v>
      </c>
      <c r="B40" s="83">
        <v>21</v>
      </c>
      <c r="C40" s="84" t="s">
        <v>212</v>
      </c>
      <c r="D40" s="111"/>
      <c r="E40" s="84"/>
      <c r="F40" s="100" t="s">
        <v>222</v>
      </c>
      <c r="H40">
        <v>39</v>
      </c>
      <c r="I40">
        <f>IF(OR(AND(D41&lt;&gt;"",D41&lt;1),D40&lt;&gt;""),"",B40)</f>
        <v>21</v>
      </c>
      <c r="J40" t="str">
        <f>IF(I40="",J39,J39&amp;","&amp;I40)</f>
        <v>1,2,3,4,8,9,10,12,16,17,18,19,21</v>
      </c>
    </row>
    <row r="41" spans="1:10" ht="27" x14ac:dyDescent="0.15">
      <c r="A41" s="266" t="str">
        <f t="shared" si="2"/>
        <v>●</v>
      </c>
      <c r="B41" s="78">
        <v>22</v>
      </c>
      <c r="C41" s="79" t="s">
        <v>158</v>
      </c>
      <c r="D41" s="109"/>
      <c r="E41" s="79"/>
      <c r="F41" s="134" t="s">
        <v>185</v>
      </c>
      <c r="H41">
        <v>40</v>
      </c>
      <c r="I41">
        <f>IF(D41="",B41,"")</f>
        <v>22</v>
      </c>
      <c r="J41" t="str">
        <f t="shared" si="1"/>
        <v>1,2,3,4,8,9,10,12,16,17,18,19,21,22</v>
      </c>
    </row>
    <row r="42" spans="1:10" hidden="1" x14ac:dyDescent="0.15">
      <c r="A42" s="267" t="str">
        <f t="shared" si="2"/>
        <v/>
      </c>
      <c r="B42" s="80">
        <v>23</v>
      </c>
      <c r="C42" s="81" t="s">
        <v>224</v>
      </c>
      <c r="D42" s="110"/>
      <c r="E42" s="81"/>
      <c r="F42" s="135" t="s">
        <v>248</v>
      </c>
      <c r="H42">
        <v>41</v>
      </c>
      <c r="J42" t="str">
        <f t="shared" si="1"/>
        <v>1,2,3,4,8,9,10,12,16,17,18,19,21,22</v>
      </c>
    </row>
    <row r="43" spans="1:10" hidden="1" x14ac:dyDescent="0.15">
      <c r="A43" s="268" t="str">
        <f t="shared" si="2"/>
        <v/>
      </c>
      <c r="B43" s="83">
        <v>24</v>
      </c>
      <c r="C43" s="84" t="s">
        <v>225</v>
      </c>
      <c r="D43" s="111"/>
      <c r="E43" s="84"/>
      <c r="F43" s="136" t="s">
        <v>171</v>
      </c>
      <c r="H43">
        <v>42</v>
      </c>
      <c r="J43" t="str">
        <f t="shared" si="1"/>
        <v>1,2,3,4,8,9,10,12,16,17,18,19,21,22</v>
      </c>
    </row>
    <row r="44" spans="1:10" hidden="1" x14ac:dyDescent="0.15">
      <c r="A44" s="266" t="str">
        <f t="shared" si="2"/>
        <v/>
      </c>
      <c r="B44" s="78">
        <v>25</v>
      </c>
      <c r="C44" s="79" t="s">
        <v>226</v>
      </c>
      <c r="D44" s="109"/>
      <c r="E44" s="79"/>
      <c r="F44" s="137" t="s">
        <v>141</v>
      </c>
      <c r="H44">
        <v>43</v>
      </c>
      <c r="J44" t="str">
        <f t="shared" si="1"/>
        <v>1,2,3,4,8,9,10,12,16,17,18,19,21,22</v>
      </c>
    </row>
    <row r="45" spans="1:10" hidden="1" x14ac:dyDescent="0.15">
      <c r="A45" s="267" t="str">
        <f t="shared" si="2"/>
        <v/>
      </c>
      <c r="B45" s="80">
        <v>26</v>
      </c>
      <c r="C45" s="81" t="s">
        <v>227</v>
      </c>
      <c r="D45" s="110"/>
      <c r="E45" s="81"/>
      <c r="F45" s="135" t="s">
        <v>141</v>
      </c>
      <c r="H45">
        <v>44</v>
      </c>
      <c r="J45" t="str">
        <f t="shared" si="1"/>
        <v>1,2,3,4,8,9,10,12,16,17,18,19,21,22</v>
      </c>
    </row>
    <row r="46" spans="1:10" hidden="1" x14ac:dyDescent="0.15">
      <c r="A46" s="268" t="str">
        <f t="shared" si="2"/>
        <v/>
      </c>
      <c r="B46" s="83">
        <v>27</v>
      </c>
      <c r="C46" s="84" t="s">
        <v>228</v>
      </c>
      <c r="D46" s="111"/>
      <c r="E46" s="84"/>
      <c r="F46" s="136" t="s">
        <v>142</v>
      </c>
      <c r="H46">
        <v>45</v>
      </c>
      <c r="J46" t="str">
        <f t="shared" si="1"/>
        <v>1,2,3,4,8,9,10,12,16,17,18,19,21,22</v>
      </c>
    </row>
    <row r="47" spans="1:10" hidden="1" x14ac:dyDescent="0.15">
      <c r="A47" s="266" t="str">
        <f t="shared" si="2"/>
        <v/>
      </c>
      <c r="B47" s="78">
        <v>28</v>
      </c>
      <c r="C47" s="79" t="s">
        <v>229</v>
      </c>
      <c r="D47" s="109"/>
      <c r="E47" s="79"/>
      <c r="F47" s="137" t="s">
        <v>142</v>
      </c>
      <c r="H47">
        <v>46</v>
      </c>
      <c r="J47" t="str">
        <f t="shared" si="1"/>
        <v>1,2,3,4,8,9,10,12,16,17,18,19,21,22</v>
      </c>
    </row>
    <row r="48" spans="1:10" ht="207.6" hidden="1" customHeight="1" x14ac:dyDescent="0.15">
      <c r="A48" s="267" t="str">
        <f t="shared" si="2"/>
        <v>●</v>
      </c>
      <c r="B48" s="80">
        <v>29</v>
      </c>
      <c r="C48" s="81" t="s">
        <v>81</v>
      </c>
      <c r="D48" s="107"/>
      <c r="E48" s="81"/>
      <c r="F48" s="138" t="s">
        <v>362</v>
      </c>
      <c r="H48">
        <v>47</v>
      </c>
      <c r="I48">
        <f>IF(D48="",B48,"")</f>
        <v>29</v>
      </c>
      <c r="J48" t="str">
        <f t="shared" si="1"/>
        <v>1,2,3,4,8,9,10,12,16,17,18,19,21,22,29</v>
      </c>
    </row>
    <row r="49" spans="1:12" ht="66.75" customHeight="1" x14ac:dyDescent="0.15">
      <c r="A49" s="268" t="str">
        <f t="shared" si="2"/>
        <v>●</v>
      </c>
      <c r="B49" s="83">
        <v>30</v>
      </c>
      <c r="C49" s="129" t="s">
        <v>266</v>
      </c>
      <c r="D49" s="111"/>
      <c r="E49" s="84"/>
      <c r="F49" s="139" t="s">
        <v>265</v>
      </c>
      <c r="H49">
        <v>48</v>
      </c>
      <c r="I49">
        <f>IF(D49="",B49,"")</f>
        <v>30</v>
      </c>
      <c r="J49" t="str">
        <f t="shared" si="1"/>
        <v>1,2,3,4,8,9,10,12,16,17,18,19,21,22,29,30</v>
      </c>
      <c r="K49" t="str">
        <f>UPPER(D49)</f>
        <v/>
      </c>
    </row>
    <row r="50" spans="1:12" x14ac:dyDescent="0.15">
      <c r="A50" s="266" t="str">
        <f t="shared" si="2"/>
        <v/>
      </c>
      <c r="B50" s="78">
        <v>31</v>
      </c>
      <c r="C50" s="79" t="s">
        <v>213</v>
      </c>
      <c r="D50" s="109"/>
      <c r="E50" s="79"/>
      <c r="F50" s="137" t="s">
        <v>230</v>
      </c>
      <c r="H50">
        <v>49</v>
      </c>
      <c r="J50" t="str">
        <f t="shared" si="1"/>
        <v>1,2,3,4,8,9,10,12,16,17,18,19,21,22,29,30</v>
      </c>
    </row>
    <row r="51" spans="1:12" ht="14.25" thickBot="1" x14ac:dyDescent="0.2">
      <c r="A51" s="267" t="str">
        <f t="shared" si="2"/>
        <v/>
      </c>
      <c r="B51" s="80">
        <v>32</v>
      </c>
      <c r="C51" s="81" t="s">
        <v>218</v>
      </c>
      <c r="D51" s="110"/>
      <c r="E51" s="81"/>
      <c r="F51" s="135" t="s">
        <v>217</v>
      </c>
      <c r="H51">
        <v>50</v>
      </c>
      <c r="I51" t="str">
        <f>IF(AND(COUNTIF(H49,"8"),D51=""),B51,"")</f>
        <v/>
      </c>
      <c r="J51" t="str">
        <f t="shared" si="1"/>
        <v>1,2,3,4,8,9,10,12,16,17,18,19,21,22,29,30</v>
      </c>
    </row>
    <row r="52" spans="1:12" ht="26.1" hidden="1" customHeight="1" x14ac:dyDescent="0.15">
      <c r="A52" s="268" t="str">
        <f t="shared" si="2"/>
        <v/>
      </c>
      <c r="B52" s="83">
        <v>33</v>
      </c>
      <c r="C52" s="84" t="s">
        <v>76</v>
      </c>
      <c r="D52" s="113"/>
      <c r="E52" s="84"/>
      <c r="F52" s="136" t="s">
        <v>77</v>
      </c>
      <c r="H52">
        <v>51</v>
      </c>
      <c r="J52" t="str">
        <f t="shared" si="1"/>
        <v>1,2,3,4,8,9,10,12,16,17,18,19,21,22,29,30</v>
      </c>
    </row>
    <row r="53" spans="1:12" ht="27" hidden="1" x14ac:dyDescent="0.15">
      <c r="A53" s="266" t="str">
        <f t="shared" si="2"/>
        <v/>
      </c>
      <c r="B53" s="78">
        <v>34</v>
      </c>
      <c r="C53" s="144" t="s">
        <v>216</v>
      </c>
      <c r="D53" s="109"/>
      <c r="E53" s="79"/>
      <c r="F53" s="137" t="s">
        <v>78</v>
      </c>
      <c r="H53">
        <v>52</v>
      </c>
      <c r="J53" t="str">
        <f t="shared" si="1"/>
        <v>1,2,3,4,8,9,10,12,16,17,18,19,21,22,29,30</v>
      </c>
    </row>
    <row r="54" spans="1:12" ht="26.1" hidden="1" customHeight="1" x14ac:dyDescent="0.15">
      <c r="A54" s="267" t="str">
        <f t="shared" si="2"/>
        <v/>
      </c>
      <c r="B54" s="80">
        <v>35</v>
      </c>
      <c r="C54" s="81" t="s">
        <v>80</v>
      </c>
      <c r="D54" s="112"/>
      <c r="E54" s="81"/>
      <c r="F54" s="135" t="s">
        <v>173</v>
      </c>
      <c r="H54">
        <v>53</v>
      </c>
      <c r="I54" t="str">
        <f>IF(AND(D53&lt;&gt;"",D54=""),B54,"")</f>
        <v/>
      </c>
      <c r="J54" t="str">
        <f t="shared" si="1"/>
        <v>1,2,3,4,8,9,10,12,16,17,18,19,21,22,29,30</v>
      </c>
    </row>
    <row r="55" spans="1:12" ht="26.45" hidden="1" customHeight="1" x14ac:dyDescent="0.15">
      <c r="A55" s="268" t="str">
        <f t="shared" si="2"/>
        <v/>
      </c>
      <c r="B55" s="83">
        <v>36</v>
      </c>
      <c r="C55" s="84" t="s">
        <v>79</v>
      </c>
      <c r="D55" s="113"/>
      <c r="E55" s="84"/>
      <c r="F55" s="136" t="s">
        <v>174</v>
      </c>
      <c r="H55">
        <v>54</v>
      </c>
      <c r="J55" t="str">
        <f t="shared" si="1"/>
        <v>1,2,3,4,8,9,10,12,16,17,18,19,21,22,29,30</v>
      </c>
    </row>
    <row r="56" spans="1:12" ht="39" hidden="1" customHeight="1" x14ac:dyDescent="0.15">
      <c r="A56" s="266" t="str">
        <f t="shared" si="2"/>
        <v/>
      </c>
      <c r="B56" s="78">
        <v>37</v>
      </c>
      <c r="C56" s="79" t="s">
        <v>182</v>
      </c>
      <c r="D56" s="114"/>
      <c r="E56" s="79"/>
      <c r="F56" s="137" t="s">
        <v>143</v>
      </c>
      <c r="H56">
        <v>55</v>
      </c>
      <c r="J56" t="str">
        <f t="shared" si="1"/>
        <v>1,2,3,4,8,9,10,12,16,17,18,19,21,22,29,30</v>
      </c>
    </row>
    <row r="57" spans="1:12" hidden="1" x14ac:dyDescent="0.15">
      <c r="A57" s="267" t="str">
        <f t="shared" si="2"/>
        <v>●</v>
      </c>
      <c r="B57" s="80">
        <v>38</v>
      </c>
      <c r="C57" s="81" t="s">
        <v>205</v>
      </c>
      <c r="D57" s="110"/>
      <c r="E57" s="81"/>
      <c r="F57" s="135" t="s">
        <v>223</v>
      </c>
      <c r="H57">
        <v>56</v>
      </c>
      <c r="I57">
        <f>IF(D57="",B57,"")</f>
        <v>38</v>
      </c>
      <c r="J57" t="str">
        <f t="shared" si="1"/>
        <v>1,2,3,4,8,9,10,12,16,17,18,19,21,22,29,30,38</v>
      </c>
      <c r="L57">
        <f t="shared" si="1"/>
        <v>0</v>
      </c>
    </row>
    <row r="58" spans="1:12" ht="26.1" hidden="1" customHeight="1" x14ac:dyDescent="0.15">
      <c r="A58" s="268" t="str">
        <f t="shared" si="2"/>
        <v/>
      </c>
      <c r="B58" s="83">
        <v>39</v>
      </c>
      <c r="C58" s="84" t="s">
        <v>84</v>
      </c>
      <c r="D58" s="113"/>
      <c r="E58" s="84"/>
      <c r="F58" s="136" t="s">
        <v>85</v>
      </c>
      <c r="H58">
        <v>57</v>
      </c>
      <c r="I58" t="str">
        <f>IF(AND(D57=1,D58=""),B58,"")</f>
        <v/>
      </c>
      <c r="J58" t="str">
        <f t="shared" si="1"/>
        <v>1,2,3,4,8,9,10,12,16,17,18,19,21,22,29,30,38</v>
      </c>
      <c r="L58">
        <f t="shared" si="1"/>
        <v>0</v>
      </c>
    </row>
    <row r="59" spans="1:12" hidden="1" x14ac:dyDescent="0.15">
      <c r="A59" s="266" t="str">
        <f t="shared" si="2"/>
        <v>●</v>
      </c>
      <c r="B59" s="78">
        <v>40</v>
      </c>
      <c r="C59" s="79" t="s">
        <v>206</v>
      </c>
      <c r="D59" s="109"/>
      <c r="E59" s="79"/>
      <c r="F59" s="137" t="s">
        <v>82</v>
      </c>
      <c r="H59">
        <v>58</v>
      </c>
      <c r="I59">
        <f>IF(D59="",B59,"")</f>
        <v>40</v>
      </c>
      <c r="J59" t="str">
        <f t="shared" si="1"/>
        <v>1,2,3,4,8,9,10,12,16,17,18,19,21,22,29,30,38,40</v>
      </c>
      <c r="L59">
        <f t="shared" si="1"/>
        <v>0</v>
      </c>
    </row>
    <row r="60" spans="1:12" ht="26.1" hidden="1" customHeight="1" x14ac:dyDescent="0.15">
      <c r="A60" s="267" t="str">
        <f t="shared" si="2"/>
        <v/>
      </c>
      <c r="B60" s="80">
        <v>41</v>
      </c>
      <c r="C60" s="81" t="s">
        <v>83</v>
      </c>
      <c r="D60" s="112"/>
      <c r="E60" s="81"/>
      <c r="F60" s="135" t="s">
        <v>85</v>
      </c>
      <c r="H60">
        <v>59</v>
      </c>
      <c r="I60" t="str">
        <f>IF(AND(D59=1,D60=""),B60,"")</f>
        <v/>
      </c>
      <c r="J60" t="str">
        <f t="shared" si="1"/>
        <v>1,2,3,4,8,9,10,12,16,17,18,19,21,22,29,30,38,40</v>
      </c>
      <c r="L60">
        <f t="shared" si="1"/>
        <v>0</v>
      </c>
    </row>
    <row r="61" spans="1:12" hidden="1" x14ac:dyDescent="0.15">
      <c r="A61" s="268" t="str">
        <f t="shared" si="2"/>
        <v>●</v>
      </c>
      <c r="B61" s="83">
        <v>42</v>
      </c>
      <c r="C61" s="84" t="s">
        <v>207</v>
      </c>
      <c r="D61" s="111"/>
      <c r="E61" s="84"/>
      <c r="F61" s="136" t="s">
        <v>86</v>
      </c>
      <c r="H61">
        <v>60</v>
      </c>
      <c r="I61">
        <f>IF(D61="",B61,"")</f>
        <v>42</v>
      </c>
      <c r="J61" t="str">
        <f t="shared" si="1"/>
        <v>1,2,3,4,8,9,10,12,16,17,18,19,21,22,29,30,38,40,42</v>
      </c>
      <c r="L61">
        <f t="shared" si="1"/>
        <v>0</v>
      </c>
    </row>
    <row r="62" spans="1:12" ht="26.1" hidden="1" customHeight="1" x14ac:dyDescent="0.15">
      <c r="A62" s="266" t="str">
        <f t="shared" si="2"/>
        <v/>
      </c>
      <c r="B62" s="78">
        <v>43</v>
      </c>
      <c r="C62" s="79" t="s">
        <v>87</v>
      </c>
      <c r="D62" s="114"/>
      <c r="E62" s="79"/>
      <c r="F62" s="137" t="s">
        <v>88</v>
      </c>
      <c r="H62">
        <v>61</v>
      </c>
      <c r="I62" t="str">
        <f>IF(AND(D61=1,D62=""),B62,"")</f>
        <v/>
      </c>
      <c r="J62" t="str">
        <f t="shared" si="1"/>
        <v>1,2,3,4,8,9,10,12,16,17,18,19,21,22,29,30,38,40,42</v>
      </c>
      <c r="L62">
        <f t="shared" si="1"/>
        <v>0</v>
      </c>
    </row>
    <row r="63" spans="1:12" hidden="1" x14ac:dyDescent="0.15">
      <c r="A63" s="267" t="str">
        <f t="shared" si="2"/>
        <v>●</v>
      </c>
      <c r="B63" s="80">
        <v>44</v>
      </c>
      <c r="C63" s="81" t="s">
        <v>208</v>
      </c>
      <c r="D63" s="110"/>
      <c r="E63" s="81"/>
      <c r="F63" s="135" t="s">
        <v>82</v>
      </c>
      <c r="H63">
        <v>62</v>
      </c>
      <c r="I63">
        <f>IF(D63="",B63,"")</f>
        <v>44</v>
      </c>
      <c r="J63" t="str">
        <f t="shared" si="1"/>
        <v>1,2,3,4,8,9,10,12,16,17,18,19,21,22,29,30,38,40,42,44</v>
      </c>
      <c r="L63">
        <f t="shared" si="1"/>
        <v>0</v>
      </c>
    </row>
    <row r="64" spans="1:12" ht="26.1" hidden="1" customHeight="1" x14ac:dyDescent="0.15">
      <c r="A64" s="268" t="str">
        <f t="shared" si="2"/>
        <v/>
      </c>
      <c r="B64" s="83">
        <v>45</v>
      </c>
      <c r="C64" s="84" t="s">
        <v>145</v>
      </c>
      <c r="D64" s="113"/>
      <c r="E64" s="84"/>
      <c r="F64" s="136" t="s">
        <v>85</v>
      </c>
      <c r="H64">
        <v>63</v>
      </c>
      <c r="I64" t="str">
        <f>IF(AND(D63=1,D64=""),B64,"")</f>
        <v/>
      </c>
      <c r="J64" t="str">
        <f t="shared" si="1"/>
        <v>1,2,3,4,8,9,10,12,16,17,18,19,21,22,29,30,38,40,42,44</v>
      </c>
      <c r="L64">
        <f t="shared" si="1"/>
        <v>0</v>
      </c>
    </row>
    <row r="65" spans="1:12" hidden="1" x14ac:dyDescent="0.15">
      <c r="A65" s="266" t="str">
        <f t="shared" si="2"/>
        <v>●</v>
      </c>
      <c r="B65" s="78">
        <v>46</v>
      </c>
      <c r="C65" s="79" t="s">
        <v>209</v>
      </c>
      <c r="D65" s="109"/>
      <c r="E65" s="79"/>
      <c r="F65" s="137" t="s">
        <v>82</v>
      </c>
      <c r="H65">
        <v>64</v>
      </c>
      <c r="I65">
        <f>IF(D65="",B65,"")</f>
        <v>46</v>
      </c>
      <c r="J65" t="str">
        <f t="shared" si="1"/>
        <v>1,2,3,4,8,9,10,12,16,17,18,19,21,22,29,30,38,40,42,44,46</v>
      </c>
      <c r="L65">
        <f t="shared" si="1"/>
        <v>0</v>
      </c>
    </row>
    <row r="66" spans="1:12" ht="26.45" hidden="1" customHeight="1" thickBot="1" x14ac:dyDescent="0.2">
      <c r="A66" s="271" t="str">
        <f t="shared" si="2"/>
        <v/>
      </c>
      <c r="B66" s="119">
        <v>47</v>
      </c>
      <c r="C66" s="120" t="s">
        <v>89</v>
      </c>
      <c r="D66" s="121"/>
      <c r="E66" s="120"/>
      <c r="F66" s="122" t="s">
        <v>85</v>
      </c>
      <c r="H66">
        <v>65</v>
      </c>
      <c r="I66" t="str">
        <f>IF(AND(D65=1,D66=""),B66,"")</f>
        <v/>
      </c>
      <c r="J66" t="str">
        <f t="shared" si="1"/>
        <v>1,2,3,4,8,9,10,12,16,17,18,19,21,22,29,30,38,40,42,44,46</v>
      </c>
      <c r="L66">
        <f t="shared" si="1"/>
        <v>0</v>
      </c>
    </row>
    <row r="67" spans="1:12" ht="26.45" customHeight="1" thickBot="1" x14ac:dyDescent="0.2">
      <c r="A67" s="272" t="str">
        <f t="shared" si="2"/>
        <v>●</v>
      </c>
      <c r="B67" s="123">
        <v>100</v>
      </c>
      <c r="C67" s="145" t="s">
        <v>243</v>
      </c>
      <c r="D67" s="124"/>
      <c r="E67" s="125"/>
      <c r="F67" s="133" t="s">
        <v>221</v>
      </c>
      <c r="H67">
        <v>66</v>
      </c>
      <c r="I67">
        <f>IF(D67="",B67,"")</f>
        <v>100</v>
      </c>
      <c r="J67" t="str">
        <f t="shared" si="1"/>
        <v>1,2,3,4,8,9,10,12,16,17,18,19,21,22,29,30,38,40,42,44,46,100</v>
      </c>
      <c r="L67">
        <f t="shared" si="1"/>
        <v>0</v>
      </c>
    </row>
    <row r="68" spans="1:12" x14ac:dyDescent="0.15">
      <c r="A68" s="273"/>
      <c r="B68" s="127"/>
      <c r="C68" s="127"/>
      <c r="D68" s="130" t="s">
        <v>215</v>
      </c>
      <c r="E68" s="127"/>
      <c r="F68" s="127"/>
      <c r="H68">
        <v>67</v>
      </c>
    </row>
    <row r="69" spans="1:12" x14ac:dyDescent="0.15">
      <c r="D69" s="128"/>
      <c r="H69">
        <v>68</v>
      </c>
    </row>
    <row r="70" spans="1:12" x14ac:dyDescent="0.15">
      <c r="D70" s="128"/>
      <c r="H70">
        <v>69</v>
      </c>
    </row>
    <row r="71" spans="1:12" x14ac:dyDescent="0.15">
      <c r="D71" s="128"/>
      <c r="H71">
        <v>70</v>
      </c>
    </row>
    <row r="72" spans="1:12" x14ac:dyDescent="0.15">
      <c r="D72" s="128"/>
      <c r="H72">
        <v>71</v>
      </c>
    </row>
    <row r="73" spans="1:12" x14ac:dyDescent="0.15">
      <c r="D73" s="128"/>
      <c r="H73">
        <v>72</v>
      </c>
    </row>
    <row r="74" spans="1:12" ht="14.25" thickBot="1" x14ac:dyDescent="0.2">
      <c r="A74" s="274"/>
      <c r="B74" s="126"/>
      <c r="C74" s="126"/>
      <c r="D74" s="131" t="s">
        <v>211</v>
      </c>
      <c r="E74" s="126"/>
      <c r="F74" s="126"/>
      <c r="H74">
        <v>73</v>
      </c>
    </row>
    <row r="75" spans="1:12" x14ac:dyDescent="0.15">
      <c r="A75" s="275"/>
      <c r="B75" s="91">
        <v>500</v>
      </c>
      <c r="C75" s="92" t="s">
        <v>74</v>
      </c>
      <c r="D75" s="115"/>
      <c r="E75" s="92"/>
      <c r="F75" s="93" t="s">
        <v>170</v>
      </c>
      <c r="H75">
        <v>74</v>
      </c>
    </row>
    <row r="76" spans="1:12" x14ac:dyDescent="0.15">
      <c r="A76" s="276"/>
      <c r="B76" s="94">
        <v>501</v>
      </c>
      <c r="C76" s="95" t="s">
        <v>245</v>
      </c>
      <c r="D76" s="116" t="str">
        <f>IF(D37="00000000","",IF(VALUE(MID(D37,5,2))&lt;4,MID(D37,3,2)-1,MID(D37,3,2)))</f>
        <v/>
      </c>
      <c r="E76" s="95"/>
      <c r="F76" s="96" t="s">
        <v>169</v>
      </c>
      <c r="H76">
        <v>75</v>
      </c>
    </row>
    <row r="77" spans="1:12" x14ac:dyDescent="0.15">
      <c r="A77" s="276"/>
      <c r="B77" s="94">
        <v>502</v>
      </c>
      <c r="C77" s="95" t="s">
        <v>246</v>
      </c>
      <c r="D77" s="106"/>
      <c r="E77" s="95"/>
      <c r="F77" s="96" t="s">
        <v>90</v>
      </c>
      <c r="H77">
        <v>76</v>
      </c>
    </row>
    <row r="78" spans="1:12" x14ac:dyDescent="0.15">
      <c r="A78" s="276"/>
      <c r="B78" s="94">
        <v>503</v>
      </c>
      <c r="C78" s="95" t="s">
        <v>166</v>
      </c>
      <c r="D78" s="116"/>
      <c r="E78" s="95"/>
      <c r="F78" s="96" t="s">
        <v>168</v>
      </c>
      <c r="H78">
        <v>77</v>
      </c>
    </row>
    <row r="79" spans="1:12" x14ac:dyDescent="0.15">
      <c r="A79" s="276"/>
      <c r="B79" s="94">
        <v>504</v>
      </c>
      <c r="C79" s="95" t="s">
        <v>167</v>
      </c>
      <c r="D79" s="116" t="str">
        <f>IF(D18="","",IF(D18=4,1,IF(OR(D18=1,D18=2,D18=3,D18=5),2,3)))</f>
        <v/>
      </c>
      <c r="E79" s="95"/>
      <c r="F79" s="96" t="s">
        <v>183</v>
      </c>
      <c r="H79">
        <v>78</v>
      </c>
    </row>
    <row r="80" spans="1:12" x14ac:dyDescent="0.15">
      <c r="A80" s="277"/>
      <c r="B80" s="101">
        <v>505</v>
      </c>
      <c r="C80" s="102" t="s">
        <v>200</v>
      </c>
      <c r="D80" s="117">
        <v>0</v>
      </c>
      <c r="E80" s="102"/>
      <c r="F80" s="103" t="s">
        <v>201</v>
      </c>
      <c r="H80">
        <v>79</v>
      </c>
    </row>
    <row r="81" spans="1:8" ht="39.75" customHeight="1" x14ac:dyDescent="0.15">
      <c r="A81" s="277"/>
      <c r="B81" s="101">
        <v>506</v>
      </c>
      <c r="C81" s="102" t="s">
        <v>187</v>
      </c>
      <c r="D81" s="285"/>
      <c r="E81" s="102"/>
      <c r="F81" s="103" t="s">
        <v>90</v>
      </c>
      <c r="H81">
        <v>80</v>
      </c>
    </row>
    <row r="82" spans="1:8" x14ac:dyDescent="0.15">
      <c r="A82" s="277"/>
      <c r="B82" s="101">
        <v>507</v>
      </c>
      <c r="C82" s="102" t="s">
        <v>381</v>
      </c>
      <c r="D82" s="288">
        <f>(D23+D26+D29+D32-D22-D25-D28-D31)*24</f>
        <v>0</v>
      </c>
      <c r="E82" s="102"/>
      <c r="F82" s="103" t="s">
        <v>380</v>
      </c>
      <c r="H82">
        <v>81</v>
      </c>
    </row>
    <row r="83" spans="1:8" x14ac:dyDescent="0.15">
      <c r="A83" s="277"/>
      <c r="B83" s="101">
        <v>508</v>
      </c>
      <c r="C83" s="102" t="s">
        <v>385</v>
      </c>
      <c r="D83" s="289">
        <f>LEN(K49)-LEN(SUBSTITUTE(SUBSTITUTE(SUBSTITUTE(K49,"L",""),"M",""),"C",""))</f>
        <v>0</v>
      </c>
      <c r="E83" s="102"/>
      <c r="F83" s="103" t="s">
        <v>380</v>
      </c>
      <c r="H83">
        <v>82</v>
      </c>
    </row>
    <row r="84" spans="1:8" ht="14.25" thickBot="1" x14ac:dyDescent="0.2">
      <c r="A84" s="278"/>
      <c r="B84" s="97">
        <v>509</v>
      </c>
      <c r="C84" s="98" t="s">
        <v>378</v>
      </c>
      <c r="D84" s="284">
        <f>IF(AND(D18=5,OR(LEFT(D4,1)="1",LEFT(D4,1)="2")),0,ROUNDUP(D82*D83,0)*1000)</f>
        <v>0</v>
      </c>
      <c r="E84" s="98"/>
      <c r="F84" s="99" t="s">
        <v>384</v>
      </c>
      <c r="H84">
        <v>83</v>
      </c>
    </row>
  </sheetData>
  <phoneticPr fontId="10"/>
  <dataValidations xWindow="544" yWindow="384" count="17">
    <dataValidation type="list" allowBlank="1" showInputMessage="1" showErrorMessage="1" sqref="D4" xr:uid="{D83EB9E1-BD82-4BA6-AB08-2649939B7D99}">
      <formula1>"1-東京大学農学部・農学生命科学研究科,2-東京大学その他部局,3-その他の国立大学,4-その他の大学（私立・公立大学）,5-その他の高等教育機関（高専・短大等）,6-研究機関,7-その他（中･高等学校等、上記のいずれでもない）"</formula1>
    </dataValidation>
    <dataValidation type="list" imeMode="off" allowBlank="1" showInputMessage="1" showErrorMessage="1" prompt="番号のみ記入してください" sqref="D18" xr:uid="{E7DBEDE9-A654-4008-A99A-9FC622621209}">
      <formula1>"1,2,3,4,5,6,7,8"</formula1>
    </dataValidation>
    <dataValidation type="list" imeMode="off" allowBlank="1" showInputMessage="1" showErrorMessage="1" sqref="D78" xr:uid="{E01C7D0F-B83A-4579-BCAB-73AA2DAE3CCC}">
      <formula1>"0,1"</formula1>
    </dataValidation>
    <dataValidation type="list" imeMode="off" allowBlank="1" showInputMessage="1" showErrorMessage="1" sqref="D45 D43" xr:uid="{7672657F-1C08-4418-ADBB-DA601AE3C86D}">
      <formula1>"B4,B5,M1,M2,M3,D1,D2,D3,D4,D5,その他"</formula1>
    </dataValidation>
    <dataValidation type="textLength" imeMode="off" allowBlank="1" showInputMessage="1" showErrorMessage="1" sqref="D75" xr:uid="{1369913D-9DEC-4B2D-8940-CF966D21F98C}">
      <formula1>8</formula1>
      <formula2>8</formula2>
    </dataValidation>
    <dataValidation type="whole" imeMode="off" operator="greaterThanOrEqual" allowBlank="1" showInputMessage="1" showErrorMessage="1" prompt="半角数字のみで記入してください" sqref="D41" xr:uid="{680E3930-6629-4F14-B6E2-97431079EF6C}">
      <formula1>0</formula1>
    </dataValidation>
    <dataValidation imeMode="off" allowBlank="1" showInputMessage="1" showErrorMessage="1" prompt="番号のみ記入してください" sqref="D53 D49:D50 D61" xr:uid="{D691167A-05CF-4B58-801D-FA55C99FFF0C}"/>
    <dataValidation type="textLength" imeMode="off" allowBlank="1" showInputMessage="1" showErrorMessage="1" prompt="半角数字のみで記入してください" sqref="D9" xr:uid="{0EC8ABFA-8E24-495A-A9C4-986780569EBE}">
      <formula1>7</formula1>
      <formula2>7</formula2>
    </dataValidation>
    <dataValidation type="textLength" imeMode="off" allowBlank="1" showInputMessage="1" showErrorMessage="1" prompt="半角数字のみで記入してください" sqref="D11" xr:uid="{B39E3B74-1F4B-4ED6-9FBD-E03786676D7A}">
      <formula1>10</formula1>
      <formula2>11</formula2>
    </dataValidation>
    <dataValidation type="textLength" imeMode="off" allowBlank="1" showInputMessage="1" showErrorMessage="1" sqref="D13" xr:uid="{E3B6BC4C-A27B-473D-AB4D-A90C8F524F3F}">
      <formula1>3</formula1>
      <formula2>50</formula2>
    </dataValidation>
    <dataValidation type="textLength" imeMode="off" operator="equal" allowBlank="1" showInputMessage="1" showErrorMessage="1" prompt="半角数字のみで記入してください" sqref="D12" xr:uid="{EB7B068B-8788-49D5-8340-E1464D7D536E}">
      <formula1>10</formula1>
    </dataValidation>
    <dataValidation type="list" imeMode="off" allowBlank="1" showInputMessage="1" showErrorMessage="1" prompt="番号のみ記入してください" sqref="D67 D40 D57 D59 D63 D65" xr:uid="{99B260A2-CB39-4B5C-BC5C-EC35BEB77002}">
      <formula1>"0,1"</formula1>
    </dataValidation>
    <dataValidation imeMode="off" allowBlank="1" showInputMessage="1" showErrorMessage="1" sqref="D16 D47 D79:D80 D76:D77" xr:uid="{E06841B9-6A88-46F0-A4EE-7286A41511E1}"/>
    <dataValidation type="textLength" imeMode="off" allowBlank="1" showInputMessage="1" showErrorMessage="1" prompt="半角数字のみで記入してください" sqref="D2 D33 D24 D30 D27 D21 D37:D38" xr:uid="{A645EB10-C2C3-47D5-ACAC-1A6BD943F9BC}">
      <formula1>8</formula1>
      <formula2>8</formula2>
    </dataValidation>
    <dataValidation type="time" imeMode="off" allowBlank="1" showInputMessage="1" showErrorMessage="1" prompt="半角のみで記入してください" sqref="D34:D35 D31:D32 D28:D29 D22:D23 D25:D26" xr:uid="{ADD5E498-2A41-49D9-A12F-84A77760AD5B}">
      <formula1>0</formula1>
      <formula2>0.999305555555556</formula2>
    </dataValidation>
    <dataValidation imeMode="off" allowBlank="1" showInputMessage="1" showErrorMessage="1" prompt="半角英数字および記号のみで記入してください" sqref="D20" xr:uid="{1A4B5305-35D6-4580-B5D3-F5554FB72F57}"/>
    <dataValidation allowBlank="1" showErrorMessage="1" sqref="D36" xr:uid="{9569E7D1-59F7-472F-A8FE-A94325348ECA}"/>
  </dataValidations>
  <pageMargins left="0.70866141732283472" right="0.70866141732283472" top="0.74803149606299213" bottom="0.74803149606299213" header="0.31496062992125984" footer="0.31496062992125984"/>
  <pageSetup paperSize="9" scale="8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7D55-8841-46E4-BF54-1ED57D910B1C}">
  <sheetPr>
    <pageSetUpPr fitToPage="1"/>
  </sheetPr>
  <dimension ref="A1:L84"/>
  <sheetViews>
    <sheetView zoomScale="80" zoomScaleNormal="80" workbookViewId="0">
      <pane ySplit="1" topLeftCell="A2" activePane="bottomLeft" state="frozen"/>
      <selection pane="bottomLeft" activeCell="D2" sqref="D2"/>
    </sheetView>
  </sheetViews>
  <sheetFormatPr defaultColWidth="9" defaultRowHeight="13.5" x14ac:dyDescent="0.15"/>
  <cols>
    <col min="1" max="1" width="5.875" style="263" customWidth="1"/>
    <col min="2" max="2" width="5.875" customWidth="1"/>
    <col min="3" max="3" width="40.125" customWidth="1"/>
    <col min="4" max="4" width="58.5" customWidth="1"/>
    <col min="6" max="6" width="63.75" customWidth="1"/>
    <col min="8" max="8" width="9" hidden="1" customWidth="1"/>
    <col min="9" max="9" width="4.125" hidden="1" customWidth="1"/>
    <col min="10" max="10" width="40.75" hidden="1" customWidth="1"/>
    <col min="11" max="11" width="8.75" hidden="1" customWidth="1"/>
    <col min="12" max="12" width="2.25" hidden="1" customWidth="1"/>
    <col min="13" max="13" width="0" hidden="1" customWidth="1"/>
  </cols>
  <sheetData>
    <row r="1" spans="1:10" ht="41.25" thickBot="1" x14ac:dyDescent="0.2">
      <c r="A1" s="264" t="s">
        <v>356</v>
      </c>
      <c r="B1" s="87" t="s">
        <v>180</v>
      </c>
      <c r="C1" s="88" t="s">
        <v>73</v>
      </c>
      <c r="D1" s="89" t="s">
        <v>186</v>
      </c>
      <c r="E1" s="88" t="s">
        <v>165</v>
      </c>
      <c r="F1" s="90" t="s">
        <v>202</v>
      </c>
      <c r="H1" s="281" t="s">
        <v>372</v>
      </c>
    </row>
    <row r="2" spans="1:10" x14ac:dyDescent="0.15">
      <c r="A2" s="265" t="str">
        <f t="shared" ref="A2:A65" si="0">IF(I2="","","●")</f>
        <v/>
      </c>
      <c r="B2" s="85">
        <v>1</v>
      </c>
      <c r="C2" s="86" t="s">
        <v>219</v>
      </c>
      <c r="D2" s="108">
        <v>20210916</v>
      </c>
      <c r="E2" s="86"/>
      <c r="F2" s="140" t="s">
        <v>91</v>
      </c>
      <c r="H2">
        <v>1</v>
      </c>
      <c r="I2" t="str">
        <f>IF(D2="",B2,"")</f>
        <v/>
      </c>
      <c r="J2" t="str">
        <f>I2</f>
        <v/>
      </c>
    </row>
    <row r="3" spans="1:10" ht="81" x14ac:dyDescent="0.15">
      <c r="A3" s="266" t="str">
        <f t="shared" si="0"/>
        <v/>
      </c>
      <c r="B3" s="78">
        <v>2</v>
      </c>
      <c r="C3" s="79" t="s">
        <v>128</v>
      </c>
      <c r="D3" s="109" t="s">
        <v>234</v>
      </c>
      <c r="E3" s="79"/>
      <c r="F3" s="134" t="s">
        <v>247</v>
      </c>
      <c r="H3">
        <v>2</v>
      </c>
      <c r="I3" t="str">
        <f>IF(D3="",B3,"")</f>
        <v/>
      </c>
      <c r="J3" t="str">
        <f>IF(I3="",J2,J2&amp;","&amp;I3)</f>
        <v/>
      </c>
    </row>
    <row r="4" spans="1:10" x14ac:dyDescent="0.15">
      <c r="A4" s="267" t="str">
        <f t="shared" si="0"/>
        <v/>
      </c>
      <c r="B4" s="80">
        <v>3</v>
      </c>
      <c r="C4" s="81" t="s">
        <v>129</v>
      </c>
      <c r="D4" s="110" t="s">
        <v>367</v>
      </c>
      <c r="E4" s="81"/>
      <c r="F4" s="135" t="s">
        <v>172</v>
      </c>
      <c r="H4">
        <v>3</v>
      </c>
      <c r="I4" t="str">
        <f>IF(D4="",B4,"")</f>
        <v/>
      </c>
      <c r="J4" t="str">
        <f t="shared" ref="J4:L57" si="1">IF(I4="",J3,J3&amp;","&amp;I4)</f>
        <v/>
      </c>
    </row>
    <row r="5" spans="1:10" ht="40.5" x14ac:dyDescent="0.15">
      <c r="A5" s="268" t="str">
        <f t="shared" si="0"/>
        <v/>
      </c>
      <c r="B5" s="83">
        <v>4</v>
      </c>
      <c r="C5" s="84" t="s">
        <v>361</v>
      </c>
      <c r="D5" s="111" t="s">
        <v>366</v>
      </c>
      <c r="E5" s="84"/>
      <c r="F5" s="139" t="s">
        <v>359</v>
      </c>
      <c r="H5">
        <v>4</v>
      </c>
      <c r="I5" t="str">
        <f>IF(D5="",B5,"")</f>
        <v/>
      </c>
      <c r="J5" t="str">
        <f t="shared" si="1"/>
        <v/>
      </c>
    </row>
    <row r="6" spans="1:10" hidden="1" x14ac:dyDescent="0.15">
      <c r="A6" s="266" t="str">
        <f t="shared" si="0"/>
        <v/>
      </c>
      <c r="B6" s="78">
        <v>5</v>
      </c>
      <c r="C6" s="79" t="s">
        <v>131</v>
      </c>
      <c r="D6" s="109"/>
      <c r="E6" s="79"/>
      <c r="F6" s="137" t="s">
        <v>203</v>
      </c>
      <c r="H6">
        <v>5</v>
      </c>
      <c r="J6" t="str">
        <f t="shared" si="1"/>
        <v/>
      </c>
    </row>
    <row r="7" spans="1:10" hidden="1" x14ac:dyDescent="0.15">
      <c r="A7" s="267" t="str">
        <f t="shared" si="0"/>
        <v/>
      </c>
      <c r="B7" s="80">
        <v>6</v>
      </c>
      <c r="C7" s="81" t="s">
        <v>204</v>
      </c>
      <c r="D7" s="110"/>
      <c r="E7" s="81"/>
      <c r="F7" s="135" t="s">
        <v>233</v>
      </c>
      <c r="H7">
        <v>6</v>
      </c>
      <c r="J7" t="str">
        <f t="shared" si="1"/>
        <v/>
      </c>
    </row>
    <row r="8" spans="1:10" x14ac:dyDescent="0.15">
      <c r="A8" s="266" t="str">
        <f t="shared" si="0"/>
        <v/>
      </c>
      <c r="B8" s="78">
        <v>7</v>
      </c>
      <c r="C8" s="79" t="s">
        <v>132</v>
      </c>
      <c r="D8" s="109" t="s">
        <v>368</v>
      </c>
      <c r="E8" s="79"/>
      <c r="F8" s="137"/>
      <c r="H8">
        <v>7</v>
      </c>
      <c r="J8" t="str">
        <f t="shared" si="1"/>
        <v/>
      </c>
    </row>
    <row r="9" spans="1:10" x14ac:dyDescent="0.15">
      <c r="A9" s="267" t="str">
        <f t="shared" si="0"/>
        <v/>
      </c>
      <c r="B9" s="80">
        <v>8</v>
      </c>
      <c r="C9" s="81" t="s">
        <v>133</v>
      </c>
      <c r="D9" s="110">
        <v>1880002</v>
      </c>
      <c r="E9" s="81"/>
      <c r="F9" s="135" t="s">
        <v>176</v>
      </c>
      <c r="H9">
        <v>8</v>
      </c>
      <c r="I9" t="str">
        <f>IF(D9="",B9,"")</f>
        <v/>
      </c>
      <c r="J9" t="str">
        <f t="shared" si="1"/>
        <v/>
      </c>
    </row>
    <row r="10" spans="1:10" ht="27.75" customHeight="1" x14ac:dyDescent="0.15">
      <c r="A10" s="268" t="str">
        <f t="shared" si="0"/>
        <v/>
      </c>
      <c r="B10" s="83">
        <v>9</v>
      </c>
      <c r="C10" s="84" t="s">
        <v>134</v>
      </c>
      <c r="D10" s="111" t="s">
        <v>235</v>
      </c>
      <c r="E10" s="84"/>
      <c r="F10" s="136"/>
      <c r="H10">
        <v>9</v>
      </c>
      <c r="I10" t="str">
        <f>IF(D10="",B10,"")</f>
        <v/>
      </c>
      <c r="J10" t="str">
        <f t="shared" si="1"/>
        <v/>
      </c>
    </row>
    <row r="11" spans="1:10" x14ac:dyDescent="0.15">
      <c r="A11" s="266" t="str">
        <f t="shared" si="0"/>
        <v/>
      </c>
      <c r="B11" s="78">
        <v>10</v>
      </c>
      <c r="C11" s="79" t="s">
        <v>135</v>
      </c>
      <c r="D11" s="104" t="s">
        <v>236</v>
      </c>
      <c r="E11" s="79"/>
      <c r="F11" s="137" t="s">
        <v>177</v>
      </c>
      <c r="H11">
        <v>10</v>
      </c>
      <c r="I11" t="str">
        <f>IF(AND(D11="",D13=""),B11,"")</f>
        <v/>
      </c>
      <c r="J11" t="str">
        <f t="shared" si="1"/>
        <v/>
      </c>
    </row>
    <row r="12" spans="1:10" x14ac:dyDescent="0.15">
      <c r="A12" s="267" t="str">
        <f t="shared" si="0"/>
        <v/>
      </c>
      <c r="B12" s="80">
        <v>11</v>
      </c>
      <c r="C12" s="81" t="s">
        <v>136</v>
      </c>
      <c r="D12" s="105" t="s">
        <v>237</v>
      </c>
      <c r="E12" s="81"/>
      <c r="F12" s="135" t="s">
        <v>177</v>
      </c>
      <c r="H12">
        <v>11</v>
      </c>
      <c r="J12" t="str">
        <f t="shared" si="1"/>
        <v/>
      </c>
    </row>
    <row r="13" spans="1:10" x14ac:dyDescent="0.15">
      <c r="A13" s="268" t="str">
        <f t="shared" si="0"/>
        <v/>
      </c>
      <c r="B13" s="83">
        <v>12</v>
      </c>
      <c r="C13" s="84" t="s">
        <v>137</v>
      </c>
      <c r="D13" s="143" t="s">
        <v>238</v>
      </c>
      <c r="E13" s="84"/>
      <c r="F13" s="136" t="s">
        <v>178</v>
      </c>
      <c r="H13">
        <v>12</v>
      </c>
      <c r="I13" t="str">
        <f>IF(AND(D11="",D13=""),B13,"")</f>
        <v/>
      </c>
      <c r="J13" t="str">
        <f t="shared" si="1"/>
        <v/>
      </c>
    </row>
    <row r="14" spans="1:10" ht="94.5" x14ac:dyDescent="0.15">
      <c r="A14" s="266" t="str">
        <f t="shared" si="0"/>
        <v/>
      </c>
      <c r="B14" s="78">
        <v>13</v>
      </c>
      <c r="C14" s="79" t="s">
        <v>346</v>
      </c>
      <c r="D14" s="109" t="s">
        <v>241</v>
      </c>
      <c r="E14" s="79"/>
      <c r="F14" s="134" t="s">
        <v>360</v>
      </c>
      <c r="H14">
        <v>13</v>
      </c>
      <c r="J14" t="str">
        <f>IF(I14="",J13,J13&amp;","&amp;I14)</f>
        <v/>
      </c>
    </row>
    <row r="15" spans="1:10" x14ac:dyDescent="0.15">
      <c r="A15" s="267" t="str">
        <f t="shared" si="0"/>
        <v/>
      </c>
      <c r="B15" s="80">
        <v>14</v>
      </c>
      <c r="C15" s="81" t="s">
        <v>347</v>
      </c>
      <c r="D15" s="110" t="s">
        <v>242</v>
      </c>
      <c r="E15" s="81"/>
      <c r="F15" s="141" t="s">
        <v>139</v>
      </c>
      <c r="H15">
        <v>14</v>
      </c>
      <c r="J15" t="str">
        <f t="shared" si="1"/>
        <v/>
      </c>
    </row>
    <row r="16" spans="1:10" x14ac:dyDescent="0.15">
      <c r="A16" s="268" t="str">
        <f t="shared" si="0"/>
        <v/>
      </c>
      <c r="B16" s="83">
        <v>15</v>
      </c>
      <c r="C16" s="84" t="s">
        <v>348</v>
      </c>
      <c r="D16" s="143" t="s">
        <v>357</v>
      </c>
      <c r="E16" s="84"/>
      <c r="F16" s="142" t="s">
        <v>139</v>
      </c>
      <c r="H16">
        <v>15</v>
      </c>
      <c r="J16" t="str">
        <f t="shared" si="1"/>
        <v/>
      </c>
    </row>
    <row r="17" spans="1:11" x14ac:dyDescent="0.15">
      <c r="A17" s="266" t="str">
        <f t="shared" si="0"/>
        <v/>
      </c>
      <c r="B17" s="78">
        <v>16</v>
      </c>
      <c r="C17" s="79" t="s">
        <v>349</v>
      </c>
      <c r="D17" s="109" t="s">
        <v>358</v>
      </c>
      <c r="E17" s="79"/>
      <c r="F17" s="137" t="s">
        <v>75</v>
      </c>
      <c r="H17">
        <v>16</v>
      </c>
      <c r="I17" t="str">
        <f>IF(D17="",B17,"")</f>
        <v/>
      </c>
      <c r="J17" t="str">
        <f t="shared" si="1"/>
        <v/>
      </c>
    </row>
    <row r="18" spans="1:11" ht="40.5" x14ac:dyDescent="0.15">
      <c r="A18" s="267" t="str">
        <f t="shared" si="0"/>
        <v/>
      </c>
      <c r="B18" s="80">
        <v>17</v>
      </c>
      <c r="C18" s="132" t="s">
        <v>220</v>
      </c>
      <c r="D18" s="110">
        <v>6</v>
      </c>
      <c r="E18" s="81"/>
      <c r="F18" s="138" t="s">
        <v>179</v>
      </c>
      <c r="H18">
        <v>17</v>
      </c>
      <c r="I18" t="str">
        <f>IF(D18="",B18,"")</f>
        <v/>
      </c>
      <c r="J18" t="str">
        <f t="shared" si="1"/>
        <v/>
      </c>
    </row>
    <row r="19" spans="1:11" ht="54" x14ac:dyDescent="0.15">
      <c r="A19" s="269" t="str">
        <f t="shared" si="0"/>
        <v/>
      </c>
      <c r="B19" s="243">
        <v>50</v>
      </c>
      <c r="C19" s="244" t="s">
        <v>335</v>
      </c>
      <c r="D19" s="245" t="s">
        <v>343</v>
      </c>
      <c r="E19" s="246"/>
      <c r="F19" s="251" t="s">
        <v>345</v>
      </c>
      <c r="H19">
        <v>18</v>
      </c>
      <c r="I19" t="str">
        <f>IF(AND(OR(COUNTIF(K$49,"*L*"),COUNTIF(K$49,"*M*"),COUNTIF(K$49,"*C*"),COUNTIF(K$49,"*A*")),D19="",D$18&lt;&gt;5),B19,"")</f>
        <v/>
      </c>
      <c r="J19" t="str">
        <f t="shared" si="1"/>
        <v/>
      </c>
    </row>
    <row r="20" spans="1:11" ht="27" x14ac:dyDescent="0.15">
      <c r="A20" s="270" t="str">
        <f t="shared" si="0"/>
        <v/>
      </c>
      <c r="B20" s="252">
        <v>51</v>
      </c>
      <c r="C20" s="253" t="s">
        <v>336</v>
      </c>
      <c r="D20" s="254" t="s">
        <v>236</v>
      </c>
      <c r="E20" s="255"/>
      <c r="F20" s="256" t="s">
        <v>337</v>
      </c>
      <c r="H20">
        <v>19</v>
      </c>
      <c r="I20" t="str">
        <f>IF(AND(OR(COUNTIF(K$49,"*L*"),COUNTIF(K$49,"*M*"),COUNTIF(K$49,"*C*"),COUNTIF(K$49,"*A*")),D20="",D$18&lt;&gt;5),B20,"")</f>
        <v/>
      </c>
      <c r="J20" t="str">
        <f t="shared" si="1"/>
        <v/>
      </c>
    </row>
    <row r="21" spans="1:11" x14ac:dyDescent="0.15">
      <c r="A21" s="269" t="str">
        <f t="shared" si="0"/>
        <v/>
      </c>
      <c r="B21" s="243">
        <v>52</v>
      </c>
      <c r="C21" s="244" t="s">
        <v>338</v>
      </c>
      <c r="D21" s="245">
        <v>20210916</v>
      </c>
      <c r="E21" s="246"/>
      <c r="F21" s="247" t="s">
        <v>91</v>
      </c>
      <c r="H21">
        <v>20</v>
      </c>
      <c r="I21" t="str">
        <f>IF(AND(OR(COUNTIF(K$49,"*L*"),COUNTIF(K$49,"*M*"),COUNTIF(K$49,"*C*"),COUNTIF(K$49,"*A*")),D21="",D$18&lt;&gt;5),B21,"")</f>
        <v/>
      </c>
      <c r="J21" t="str">
        <f t="shared" si="1"/>
        <v/>
      </c>
    </row>
    <row r="22" spans="1:11" x14ac:dyDescent="0.15">
      <c r="A22" s="269" t="str">
        <f t="shared" si="0"/>
        <v/>
      </c>
      <c r="B22" s="243">
        <v>53</v>
      </c>
      <c r="C22" s="244" t="s">
        <v>324</v>
      </c>
      <c r="D22" s="248">
        <v>0.58333333333333337</v>
      </c>
      <c r="E22" s="246"/>
      <c r="F22" s="249" t="s">
        <v>326</v>
      </c>
      <c r="H22">
        <v>21</v>
      </c>
      <c r="I22" t="str">
        <f>IF(AND(OR(COUNTIF(K$49,"*L*"),COUNTIF(K$49,"*M*"),COUNTIF(K$49,"*C*"),COUNTIF(K$49,"*A*")),D22="",D$18&lt;&gt;5),B22,"")</f>
        <v/>
      </c>
      <c r="J22" t="str">
        <f t="shared" si="1"/>
        <v/>
      </c>
    </row>
    <row r="23" spans="1:11" x14ac:dyDescent="0.15">
      <c r="A23" s="269" t="str">
        <f t="shared" si="0"/>
        <v/>
      </c>
      <c r="B23" s="243">
        <v>54</v>
      </c>
      <c r="C23" s="244" t="s">
        <v>325</v>
      </c>
      <c r="D23" s="248">
        <v>0.6875</v>
      </c>
      <c r="E23" s="246"/>
      <c r="F23" s="249" t="s">
        <v>326</v>
      </c>
      <c r="H23">
        <v>22</v>
      </c>
      <c r="I23" t="str">
        <f>IF(AND(OR(COUNTIF(K$49,"*L*"),COUNTIF(K$49,"*M*"),COUNTIF(K$49,"*C*"),COUNTIF(K$49,"*A*")),D23="",D$18&lt;&gt;5),B23,"")</f>
        <v/>
      </c>
      <c r="J23" t="str">
        <f t="shared" si="1"/>
        <v/>
      </c>
      <c r="K23" s="287"/>
    </row>
    <row r="24" spans="1:11" x14ac:dyDescent="0.15">
      <c r="A24" s="270" t="str">
        <f t="shared" si="0"/>
        <v/>
      </c>
      <c r="B24" s="252">
        <v>55</v>
      </c>
      <c r="C24" s="253" t="s">
        <v>339</v>
      </c>
      <c r="D24" s="257">
        <v>20210917</v>
      </c>
      <c r="E24" s="255"/>
      <c r="F24" s="258" t="s">
        <v>351</v>
      </c>
      <c r="H24">
        <v>23</v>
      </c>
      <c r="J24" t="str">
        <f t="shared" si="1"/>
        <v/>
      </c>
    </row>
    <row r="25" spans="1:11" x14ac:dyDescent="0.15">
      <c r="A25" s="270" t="str">
        <f t="shared" si="0"/>
        <v/>
      </c>
      <c r="B25" s="252">
        <v>56</v>
      </c>
      <c r="C25" s="253" t="s">
        <v>327</v>
      </c>
      <c r="D25" s="259">
        <v>0.375</v>
      </c>
      <c r="E25" s="255"/>
      <c r="F25" s="260" t="s">
        <v>326</v>
      </c>
      <c r="H25">
        <v>24</v>
      </c>
      <c r="J25" t="str">
        <f t="shared" si="1"/>
        <v/>
      </c>
    </row>
    <row r="26" spans="1:11" x14ac:dyDescent="0.15">
      <c r="A26" s="270" t="str">
        <f t="shared" si="0"/>
        <v/>
      </c>
      <c r="B26" s="252">
        <v>57</v>
      </c>
      <c r="C26" s="253" t="s">
        <v>334</v>
      </c>
      <c r="D26" s="259">
        <v>0.58333333333333337</v>
      </c>
      <c r="E26" s="255"/>
      <c r="F26" s="260" t="s">
        <v>326</v>
      </c>
      <c r="H26">
        <v>25</v>
      </c>
      <c r="J26" t="str">
        <f t="shared" si="1"/>
        <v/>
      </c>
    </row>
    <row r="27" spans="1:11" x14ac:dyDescent="0.15">
      <c r="A27" s="269" t="str">
        <f t="shared" si="0"/>
        <v/>
      </c>
      <c r="B27" s="243">
        <v>58</v>
      </c>
      <c r="C27" s="244" t="s">
        <v>340</v>
      </c>
      <c r="D27" s="245">
        <v>20210918</v>
      </c>
      <c r="E27" s="246"/>
      <c r="F27" s="247" t="s">
        <v>351</v>
      </c>
      <c r="H27">
        <v>26</v>
      </c>
      <c r="J27" t="str">
        <f t="shared" si="1"/>
        <v/>
      </c>
    </row>
    <row r="28" spans="1:11" x14ac:dyDescent="0.15">
      <c r="A28" s="269" t="str">
        <f t="shared" si="0"/>
        <v/>
      </c>
      <c r="B28" s="243">
        <v>59</v>
      </c>
      <c r="C28" s="244" t="s">
        <v>333</v>
      </c>
      <c r="D28" s="248">
        <v>0.375</v>
      </c>
      <c r="E28" s="246"/>
      <c r="F28" s="249" t="s">
        <v>326</v>
      </c>
      <c r="H28">
        <v>27</v>
      </c>
      <c r="J28" t="str">
        <f t="shared" si="1"/>
        <v/>
      </c>
    </row>
    <row r="29" spans="1:11" x14ac:dyDescent="0.15">
      <c r="A29" s="269" t="str">
        <f t="shared" si="0"/>
        <v/>
      </c>
      <c r="B29" s="243">
        <v>60</v>
      </c>
      <c r="C29" s="244" t="s">
        <v>332</v>
      </c>
      <c r="D29" s="248">
        <v>0.5</v>
      </c>
      <c r="E29" s="246"/>
      <c r="F29" s="249" t="s">
        <v>326</v>
      </c>
      <c r="H29">
        <v>28</v>
      </c>
      <c r="J29" t="str">
        <f t="shared" si="1"/>
        <v/>
      </c>
    </row>
    <row r="30" spans="1:11" x14ac:dyDescent="0.15">
      <c r="A30" s="270" t="str">
        <f t="shared" si="0"/>
        <v/>
      </c>
      <c r="B30" s="252">
        <v>61</v>
      </c>
      <c r="C30" s="253" t="s">
        <v>341</v>
      </c>
      <c r="D30" s="257"/>
      <c r="E30" s="255"/>
      <c r="F30" s="258" t="s">
        <v>91</v>
      </c>
      <c r="H30">
        <v>29</v>
      </c>
      <c r="J30" t="str">
        <f t="shared" si="1"/>
        <v/>
      </c>
    </row>
    <row r="31" spans="1:11" x14ac:dyDescent="0.15">
      <c r="A31" s="270" t="str">
        <f t="shared" si="0"/>
        <v/>
      </c>
      <c r="B31" s="252">
        <v>62</v>
      </c>
      <c r="C31" s="253" t="s">
        <v>331</v>
      </c>
      <c r="D31" s="261"/>
      <c r="E31" s="255"/>
      <c r="F31" s="260" t="s">
        <v>326</v>
      </c>
      <c r="H31">
        <v>30</v>
      </c>
      <c r="J31" t="str">
        <f t="shared" si="1"/>
        <v/>
      </c>
    </row>
    <row r="32" spans="1:11" x14ac:dyDescent="0.15">
      <c r="A32" s="270" t="str">
        <f t="shared" si="0"/>
        <v/>
      </c>
      <c r="B32" s="252">
        <v>63</v>
      </c>
      <c r="C32" s="253" t="s">
        <v>330</v>
      </c>
      <c r="D32" s="261"/>
      <c r="E32" s="255"/>
      <c r="F32" s="260" t="s">
        <v>326</v>
      </c>
      <c r="H32">
        <v>31</v>
      </c>
      <c r="J32" t="str">
        <f t="shared" si="1"/>
        <v/>
      </c>
    </row>
    <row r="33" spans="1:10" x14ac:dyDescent="0.15">
      <c r="A33" s="269" t="str">
        <f t="shared" si="0"/>
        <v/>
      </c>
      <c r="B33" s="243">
        <v>64</v>
      </c>
      <c r="C33" s="244" t="s">
        <v>342</v>
      </c>
      <c r="D33" s="245"/>
      <c r="E33" s="246"/>
      <c r="F33" s="247" t="s">
        <v>91</v>
      </c>
      <c r="H33">
        <v>32</v>
      </c>
      <c r="J33" t="str">
        <f t="shared" si="1"/>
        <v/>
      </c>
    </row>
    <row r="34" spans="1:10" x14ac:dyDescent="0.15">
      <c r="A34" s="269" t="str">
        <f t="shared" si="0"/>
        <v/>
      </c>
      <c r="B34" s="243">
        <v>65</v>
      </c>
      <c r="C34" s="244" t="s">
        <v>329</v>
      </c>
      <c r="D34" s="250"/>
      <c r="E34" s="246"/>
      <c r="F34" s="249" t="s">
        <v>326</v>
      </c>
      <c r="H34">
        <v>33</v>
      </c>
      <c r="J34" t="str">
        <f t="shared" si="1"/>
        <v/>
      </c>
    </row>
    <row r="35" spans="1:10" x14ac:dyDescent="0.15">
      <c r="A35" s="269" t="str">
        <f t="shared" si="0"/>
        <v/>
      </c>
      <c r="B35" s="243">
        <v>66</v>
      </c>
      <c r="C35" s="244" t="s">
        <v>328</v>
      </c>
      <c r="D35" s="250"/>
      <c r="E35" s="246"/>
      <c r="F35" s="249" t="s">
        <v>326</v>
      </c>
      <c r="H35">
        <v>34</v>
      </c>
      <c r="J35" t="str">
        <f t="shared" si="1"/>
        <v/>
      </c>
    </row>
    <row r="36" spans="1:10" ht="79.5" customHeight="1" x14ac:dyDescent="0.15">
      <c r="A36" s="270" t="str">
        <f t="shared" si="0"/>
        <v/>
      </c>
      <c r="B36" s="252">
        <v>67</v>
      </c>
      <c r="C36" s="253" t="s">
        <v>363</v>
      </c>
      <c r="D36" s="262" t="s">
        <v>365</v>
      </c>
      <c r="E36" s="255"/>
      <c r="F36" s="260" t="s">
        <v>364</v>
      </c>
      <c r="H36">
        <v>35</v>
      </c>
      <c r="J36" t="str">
        <f t="shared" si="1"/>
        <v/>
      </c>
    </row>
    <row r="37" spans="1:10" x14ac:dyDescent="0.15">
      <c r="A37" s="268" t="str">
        <f t="shared" si="0"/>
        <v/>
      </c>
      <c r="B37" s="83">
        <v>18</v>
      </c>
      <c r="C37" s="84" t="s">
        <v>231</v>
      </c>
      <c r="D37" s="111">
        <f>IF(D21="","00000000",D21)</f>
        <v>20210916</v>
      </c>
      <c r="E37" s="84"/>
      <c r="F37" s="136" t="s">
        <v>163</v>
      </c>
      <c r="H37">
        <v>36</v>
      </c>
      <c r="I37" t="str">
        <f>IF(D37="00000000",B37,"")</f>
        <v/>
      </c>
      <c r="J37" t="str">
        <f t="shared" si="1"/>
        <v/>
      </c>
    </row>
    <row r="38" spans="1:10" x14ac:dyDescent="0.15">
      <c r="A38" s="266" t="str">
        <f t="shared" si="0"/>
        <v/>
      </c>
      <c r="B38" s="78">
        <v>19</v>
      </c>
      <c r="C38" s="79" t="s">
        <v>232</v>
      </c>
      <c r="D38" s="109">
        <f>IF(D21="","00000000",MAX(D21,D24,D27,D30,D33))</f>
        <v>20210918</v>
      </c>
      <c r="E38" s="79"/>
      <c r="F38" s="137" t="s">
        <v>164</v>
      </c>
      <c r="H38">
        <v>37</v>
      </c>
      <c r="I38" t="str">
        <f>IF(D38="00000000",B38,"")</f>
        <v/>
      </c>
      <c r="J38" t="str">
        <f t="shared" si="1"/>
        <v/>
      </c>
    </row>
    <row r="39" spans="1:10" x14ac:dyDescent="0.15">
      <c r="A39" s="267" t="str">
        <f t="shared" si="0"/>
        <v/>
      </c>
      <c r="B39" s="80">
        <v>20</v>
      </c>
      <c r="C39" s="81" t="s">
        <v>140</v>
      </c>
      <c r="D39" s="110" t="str">
        <f>IF(D22="","",TEXT(MIN(D22,D25,D28,D31,D34),"hh:mm")&amp;"～"&amp;TEXT(MAX(D23,D26,D29,D32,D35),"hh:mm"))</f>
        <v>09:00～16:30</v>
      </c>
      <c r="E39" s="81"/>
      <c r="F39" s="82" t="s">
        <v>175</v>
      </c>
      <c r="H39">
        <v>38</v>
      </c>
      <c r="J39" t="str">
        <f>IF(I39="",J38,J38&amp;","&amp;I39)</f>
        <v/>
      </c>
    </row>
    <row r="40" spans="1:10" ht="27" x14ac:dyDescent="0.15">
      <c r="A40" s="268" t="str">
        <f t="shared" si="0"/>
        <v/>
      </c>
      <c r="B40" s="83">
        <v>21</v>
      </c>
      <c r="C40" s="84" t="s">
        <v>212</v>
      </c>
      <c r="D40" s="111">
        <v>0</v>
      </c>
      <c r="E40" s="84"/>
      <c r="F40" s="100" t="s">
        <v>222</v>
      </c>
      <c r="H40">
        <v>39</v>
      </c>
      <c r="I40" t="str">
        <f>IF(OR(AND(D41&lt;&gt;"",D41&lt;1),D40&lt;&gt;""),"",B40)</f>
        <v/>
      </c>
      <c r="J40" t="str">
        <f>IF(I40="",J39,J39&amp;","&amp;I40)</f>
        <v/>
      </c>
    </row>
    <row r="41" spans="1:10" ht="27" x14ac:dyDescent="0.15">
      <c r="A41" s="266" t="str">
        <f t="shared" si="0"/>
        <v/>
      </c>
      <c r="B41" s="78">
        <v>22</v>
      </c>
      <c r="C41" s="79" t="s">
        <v>158</v>
      </c>
      <c r="D41" s="109">
        <v>5</v>
      </c>
      <c r="E41" s="79"/>
      <c r="F41" s="134" t="s">
        <v>185</v>
      </c>
      <c r="H41">
        <v>40</v>
      </c>
      <c r="I41" t="str">
        <f>IF(D41="",B41,"")</f>
        <v/>
      </c>
      <c r="J41" t="str">
        <f t="shared" si="1"/>
        <v/>
      </c>
    </row>
    <row r="42" spans="1:10" hidden="1" x14ac:dyDescent="0.15">
      <c r="A42" s="267" t="str">
        <f t="shared" si="0"/>
        <v/>
      </c>
      <c r="B42" s="80">
        <v>23</v>
      </c>
      <c r="C42" s="81" t="s">
        <v>224</v>
      </c>
      <c r="D42" s="110"/>
      <c r="E42" s="81"/>
      <c r="F42" s="135" t="s">
        <v>248</v>
      </c>
      <c r="H42">
        <v>41</v>
      </c>
      <c r="J42" t="str">
        <f t="shared" si="1"/>
        <v/>
      </c>
    </row>
    <row r="43" spans="1:10" hidden="1" x14ac:dyDescent="0.15">
      <c r="A43" s="268" t="str">
        <f t="shared" si="0"/>
        <v/>
      </c>
      <c r="B43" s="83">
        <v>24</v>
      </c>
      <c r="C43" s="84" t="s">
        <v>225</v>
      </c>
      <c r="D43" s="111"/>
      <c r="E43" s="84"/>
      <c r="F43" s="136" t="s">
        <v>171</v>
      </c>
      <c r="H43">
        <v>42</v>
      </c>
      <c r="J43" t="str">
        <f t="shared" si="1"/>
        <v/>
      </c>
    </row>
    <row r="44" spans="1:10" hidden="1" x14ac:dyDescent="0.15">
      <c r="A44" s="266" t="str">
        <f t="shared" si="0"/>
        <v/>
      </c>
      <c r="B44" s="78">
        <v>25</v>
      </c>
      <c r="C44" s="79" t="s">
        <v>226</v>
      </c>
      <c r="D44" s="109"/>
      <c r="E44" s="79"/>
      <c r="F44" s="137" t="s">
        <v>141</v>
      </c>
      <c r="H44">
        <v>43</v>
      </c>
      <c r="J44" t="str">
        <f t="shared" si="1"/>
        <v/>
      </c>
    </row>
    <row r="45" spans="1:10" hidden="1" x14ac:dyDescent="0.15">
      <c r="A45" s="267" t="str">
        <f t="shared" si="0"/>
        <v/>
      </c>
      <c r="B45" s="80">
        <v>26</v>
      </c>
      <c r="C45" s="81" t="s">
        <v>227</v>
      </c>
      <c r="D45" s="110"/>
      <c r="E45" s="81"/>
      <c r="F45" s="135" t="s">
        <v>141</v>
      </c>
      <c r="H45">
        <v>44</v>
      </c>
      <c r="J45" t="str">
        <f t="shared" si="1"/>
        <v/>
      </c>
    </row>
    <row r="46" spans="1:10" hidden="1" x14ac:dyDescent="0.15">
      <c r="A46" s="268" t="str">
        <f t="shared" si="0"/>
        <v/>
      </c>
      <c r="B46" s="83">
        <v>27</v>
      </c>
      <c r="C46" s="84" t="s">
        <v>228</v>
      </c>
      <c r="D46" s="111"/>
      <c r="E46" s="84"/>
      <c r="F46" s="136" t="s">
        <v>142</v>
      </c>
      <c r="H46">
        <v>45</v>
      </c>
      <c r="J46" t="str">
        <f t="shared" si="1"/>
        <v/>
      </c>
    </row>
    <row r="47" spans="1:10" hidden="1" x14ac:dyDescent="0.15">
      <c r="A47" s="266" t="str">
        <f t="shared" si="0"/>
        <v/>
      </c>
      <c r="B47" s="78">
        <v>28</v>
      </c>
      <c r="C47" s="79" t="s">
        <v>229</v>
      </c>
      <c r="D47" s="109"/>
      <c r="E47" s="79"/>
      <c r="F47" s="137" t="s">
        <v>142</v>
      </c>
      <c r="H47">
        <v>46</v>
      </c>
      <c r="J47" t="str">
        <f t="shared" si="1"/>
        <v/>
      </c>
    </row>
    <row r="48" spans="1:10" ht="207.6" hidden="1" customHeight="1" x14ac:dyDescent="0.15">
      <c r="A48" s="267" t="str">
        <f t="shared" si="0"/>
        <v>●</v>
      </c>
      <c r="B48" s="80">
        <v>29</v>
      </c>
      <c r="C48" s="81" t="s">
        <v>81</v>
      </c>
      <c r="D48" s="107"/>
      <c r="E48" s="81"/>
      <c r="F48" s="138" t="s">
        <v>362</v>
      </c>
      <c r="H48">
        <v>47</v>
      </c>
      <c r="I48">
        <f>IF(D48="",B48,"")</f>
        <v>29</v>
      </c>
      <c r="J48" t="str">
        <f t="shared" si="1"/>
        <v>,29</v>
      </c>
    </row>
    <row r="49" spans="1:12" ht="66.75" customHeight="1" x14ac:dyDescent="0.15">
      <c r="A49" s="268" t="str">
        <f t="shared" si="0"/>
        <v/>
      </c>
      <c r="B49" s="83">
        <v>30</v>
      </c>
      <c r="C49" s="129" t="s">
        <v>266</v>
      </c>
      <c r="D49" s="111" t="s">
        <v>352</v>
      </c>
      <c r="E49" s="84"/>
      <c r="F49" s="139" t="s">
        <v>265</v>
      </c>
      <c r="H49">
        <v>48</v>
      </c>
      <c r="I49" t="str">
        <f>IF(D49="",B49,"")</f>
        <v/>
      </c>
      <c r="J49" t="str">
        <f t="shared" si="1"/>
        <v>,29</v>
      </c>
      <c r="K49" t="str">
        <f>UPPER(D49)</f>
        <v>F,L,8</v>
      </c>
    </row>
    <row r="50" spans="1:12" x14ac:dyDescent="0.15">
      <c r="A50" s="266" t="str">
        <f t="shared" si="0"/>
        <v/>
      </c>
      <c r="B50" s="78">
        <v>31</v>
      </c>
      <c r="C50" s="79" t="s">
        <v>213</v>
      </c>
      <c r="D50" s="109"/>
      <c r="E50" s="79" t="s">
        <v>244</v>
      </c>
      <c r="F50" s="137" t="s">
        <v>230</v>
      </c>
      <c r="H50">
        <v>49</v>
      </c>
      <c r="J50" t="str">
        <f t="shared" si="1"/>
        <v>,29</v>
      </c>
    </row>
    <row r="51" spans="1:12" ht="14.25" thickBot="1" x14ac:dyDescent="0.2">
      <c r="A51" s="267" t="str">
        <f t="shared" si="0"/>
        <v/>
      </c>
      <c r="B51" s="80">
        <v>32</v>
      </c>
      <c r="C51" s="81" t="s">
        <v>218</v>
      </c>
      <c r="D51" s="110"/>
      <c r="E51" s="81"/>
      <c r="F51" s="135" t="s">
        <v>217</v>
      </c>
      <c r="H51">
        <v>50</v>
      </c>
      <c r="I51" t="str">
        <f>IF(AND(COUNTIF(H49,"8"),D51=""),B51,"")</f>
        <v/>
      </c>
      <c r="J51" t="str">
        <f t="shared" si="1"/>
        <v>,29</v>
      </c>
    </row>
    <row r="52" spans="1:12" ht="26.1" hidden="1" customHeight="1" x14ac:dyDescent="0.15">
      <c r="A52" s="268" t="str">
        <f t="shared" si="0"/>
        <v/>
      </c>
      <c r="B52" s="83">
        <v>33</v>
      </c>
      <c r="C52" s="84" t="s">
        <v>76</v>
      </c>
      <c r="D52" s="113"/>
      <c r="E52" s="84"/>
      <c r="F52" s="136" t="s">
        <v>77</v>
      </c>
      <c r="H52">
        <v>51</v>
      </c>
      <c r="J52" t="str">
        <f t="shared" si="1"/>
        <v>,29</v>
      </c>
    </row>
    <row r="53" spans="1:12" ht="27.75" hidden="1" thickBot="1" x14ac:dyDescent="0.2">
      <c r="A53" s="266" t="str">
        <f t="shared" si="0"/>
        <v/>
      </c>
      <c r="B53" s="78">
        <v>34</v>
      </c>
      <c r="C53" s="144" t="s">
        <v>216</v>
      </c>
      <c r="D53" s="109"/>
      <c r="E53" s="79"/>
      <c r="F53" s="137" t="s">
        <v>78</v>
      </c>
      <c r="H53">
        <v>52</v>
      </c>
      <c r="J53" t="str">
        <f t="shared" si="1"/>
        <v>,29</v>
      </c>
    </row>
    <row r="54" spans="1:12" ht="26.1" hidden="1" customHeight="1" x14ac:dyDescent="0.15">
      <c r="A54" s="267" t="str">
        <f t="shared" si="0"/>
        <v/>
      </c>
      <c r="B54" s="80">
        <v>35</v>
      </c>
      <c r="C54" s="81" t="s">
        <v>80</v>
      </c>
      <c r="D54" s="112"/>
      <c r="E54" s="81"/>
      <c r="F54" s="135" t="s">
        <v>173</v>
      </c>
      <c r="H54">
        <v>53</v>
      </c>
      <c r="I54" t="str">
        <f>IF(AND(D53&lt;&gt;"",D54=""),B54,"")</f>
        <v/>
      </c>
      <c r="J54" t="str">
        <f t="shared" si="1"/>
        <v>,29</v>
      </c>
    </row>
    <row r="55" spans="1:12" ht="26.45" hidden="1" customHeight="1" x14ac:dyDescent="0.15">
      <c r="A55" s="268" t="str">
        <f t="shared" si="0"/>
        <v/>
      </c>
      <c r="B55" s="83">
        <v>36</v>
      </c>
      <c r="C55" s="84" t="s">
        <v>79</v>
      </c>
      <c r="D55" s="113"/>
      <c r="E55" s="84"/>
      <c r="F55" s="136" t="s">
        <v>174</v>
      </c>
      <c r="H55">
        <v>54</v>
      </c>
      <c r="J55" t="str">
        <f t="shared" si="1"/>
        <v>,29</v>
      </c>
    </row>
    <row r="56" spans="1:12" ht="39" hidden="1" customHeight="1" x14ac:dyDescent="0.15">
      <c r="A56" s="266" t="str">
        <f t="shared" si="0"/>
        <v/>
      </c>
      <c r="B56" s="78">
        <v>37</v>
      </c>
      <c r="C56" s="79" t="s">
        <v>182</v>
      </c>
      <c r="D56" s="114"/>
      <c r="E56" s="79"/>
      <c r="F56" s="137" t="s">
        <v>143</v>
      </c>
      <c r="H56">
        <v>55</v>
      </c>
      <c r="J56" t="str">
        <f t="shared" si="1"/>
        <v>,29</v>
      </c>
    </row>
    <row r="57" spans="1:12" ht="14.25" hidden="1" thickBot="1" x14ac:dyDescent="0.2">
      <c r="A57" s="267" t="str">
        <f t="shared" si="0"/>
        <v>●</v>
      </c>
      <c r="B57" s="80">
        <v>38</v>
      </c>
      <c r="C57" s="81" t="s">
        <v>205</v>
      </c>
      <c r="D57" s="110"/>
      <c r="E57" s="81"/>
      <c r="F57" s="135" t="s">
        <v>223</v>
      </c>
      <c r="H57">
        <v>56</v>
      </c>
      <c r="I57">
        <f>IF(D57="",B57,"")</f>
        <v>38</v>
      </c>
      <c r="J57" t="str">
        <f t="shared" si="1"/>
        <v>,29,38</v>
      </c>
      <c r="L57">
        <f t="shared" si="1"/>
        <v>0</v>
      </c>
    </row>
    <row r="58" spans="1:12" ht="26.1" hidden="1" customHeight="1" x14ac:dyDescent="0.15">
      <c r="A58" s="268" t="str">
        <f t="shared" si="0"/>
        <v/>
      </c>
      <c r="B58" s="83">
        <v>39</v>
      </c>
      <c r="C58" s="84" t="s">
        <v>84</v>
      </c>
      <c r="D58" s="113"/>
      <c r="E58" s="84"/>
      <c r="F58" s="136" t="s">
        <v>85</v>
      </c>
      <c r="H58">
        <v>57</v>
      </c>
      <c r="I58" t="str">
        <f>IF(AND(D57=1,D58=""),B58,"")</f>
        <v/>
      </c>
      <c r="J58" t="str">
        <f t="shared" ref="J58:L67" si="2">IF(I58="",J57,J57&amp;","&amp;I58)</f>
        <v>,29,38</v>
      </c>
      <c r="L58">
        <f t="shared" si="2"/>
        <v>0</v>
      </c>
    </row>
    <row r="59" spans="1:12" ht="14.25" hidden="1" thickBot="1" x14ac:dyDescent="0.2">
      <c r="A59" s="266" t="str">
        <f t="shared" si="0"/>
        <v>●</v>
      </c>
      <c r="B59" s="78">
        <v>40</v>
      </c>
      <c r="C59" s="79" t="s">
        <v>206</v>
      </c>
      <c r="D59" s="109"/>
      <c r="E59" s="79"/>
      <c r="F59" s="137" t="s">
        <v>82</v>
      </c>
      <c r="H59">
        <v>58</v>
      </c>
      <c r="I59">
        <f>IF(D59="",B59,"")</f>
        <v>40</v>
      </c>
      <c r="J59" t="str">
        <f t="shared" si="2"/>
        <v>,29,38,40</v>
      </c>
      <c r="L59">
        <f t="shared" si="2"/>
        <v>0</v>
      </c>
    </row>
    <row r="60" spans="1:12" ht="26.1" hidden="1" customHeight="1" x14ac:dyDescent="0.15">
      <c r="A60" s="267" t="str">
        <f t="shared" si="0"/>
        <v/>
      </c>
      <c r="B60" s="80">
        <v>41</v>
      </c>
      <c r="C60" s="81" t="s">
        <v>83</v>
      </c>
      <c r="D60" s="112"/>
      <c r="E60" s="81"/>
      <c r="F60" s="135" t="s">
        <v>85</v>
      </c>
      <c r="H60">
        <v>59</v>
      </c>
      <c r="I60" t="str">
        <f>IF(AND(D59=1,D60=""),B60,"")</f>
        <v/>
      </c>
      <c r="J60" t="str">
        <f t="shared" si="2"/>
        <v>,29,38,40</v>
      </c>
      <c r="L60">
        <f t="shared" si="2"/>
        <v>0</v>
      </c>
    </row>
    <row r="61" spans="1:12" ht="14.25" hidden="1" thickBot="1" x14ac:dyDescent="0.2">
      <c r="A61" s="268" t="str">
        <f t="shared" si="0"/>
        <v>●</v>
      </c>
      <c r="B61" s="83">
        <v>42</v>
      </c>
      <c r="C61" s="84" t="s">
        <v>207</v>
      </c>
      <c r="D61" s="111"/>
      <c r="E61" s="84"/>
      <c r="F61" s="136" t="s">
        <v>86</v>
      </c>
      <c r="H61">
        <v>60</v>
      </c>
      <c r="I61">
        <f>IF(D61="",B61,"")</f>
        <v>42</v>
      </c>
      <c r="J61" t="str">
        <f t="shared" si="2"/>
        <v>,29,38,40,42</v>
      </c>
      <c r="L61">
        <f t="shared" si="2"/>
        <v>0</v>
      </c>
    </row>
    <row r="62" spans="1:12" ht="26.1" hidden="1" customHeight="1" x14ac:dyDescent="0.15">
      <c r="A62" s="266" t="str">
        <f t="shared" si="0"/>
        <v/>
      </c>
      <c r="B62" s="78">
        <v>43</v>
      </c>
      <c r="C62" s="79" t="s">
        <v>87</v>
      </c>
      <c r="D62" s="114"/>
      <c r="E62" s="79"/>
      <c r="F62" s="137" t="s">
        <v>88</v>
      </c>
      <c r="H62">
        <v>61</v>
      </c>
      <c r="I62" t="str">
        <f>IF(AND(D61=1,D62=""),B62,"")</f>
        <v/>
      </c>
      <c r="J62" t="str">
        <f t="shared" si="2"/>
        <v>,29,38,40,42</v>
      </c>
      <c r="L62">
        <f t="shared" si="2"/>
        <v>0</v>
      </c>
    </row>
    <row r="63" spans="1:12" ht="14.25" hidden="1" thickBot="1" x14ac:dyDescent="0.2">
      <c r="A63" s="267" t="str">
        <f t="shared" si="0"/>
        <v>●</v>
      </c>
      <c r="B63" s="80">
        <v>44</v>
      </c>
      <c r="C63" s="81" t="s">
        <v>208</v>
      </c>
      <c r="D63" s="110"/>
      <c r="E63" s="81"/>
      <c r="F63" s="135" t="s">
        <v>82</v>
      </c>
      <c r="H63">
        <v>62</v>
      </c>
      <c r="I63">
        <f>IF(D63="",B63,"")</f>
        <v>44</v>
      </c>
      <c r="J63" t="str">
        <f t="shared" si="2"/>
        <v>,29,38,40,42,44</v>
      </c>
      <c r="L63">
        <f t="shared" si="2"/>
        <v>0</v>
      </c>
    </row>
    <row r="64" spans="1:12" ht="26.1" hidden="1" customHeight="1" x14ac:dyDescent="0.15">
      <c r="A64" s="268" t="str">
        <f t="shared" si="0"/>
        <v/>
      </c>
      <c r="B64" s="83">
        <v>45</v>
      </c>
      <c r="C64" s="84" t="s">
        <v>145</v>
      </c>
      <c r="D64" s="113"/>
      <c r="E64" s="84"/>
      <c r="F64" s="136" t="s">
        <v>85</v>
      </c>
      <c r="H64">
        <v>63</v>
      </c>
      <c r="I64" t="str">
        <f>IF(AND(D63=1,D64=""),B64,"")</f>
        <v/>
      </c>
      <c r="J64" t="str">
        <f t="shared" si="2"/>
        <v>,29,38,40,42,44</v>
      </c>
      <c r="L64">
        <f t="shared" si="2"/>
        <v>0</v>
      </c>
    </row>
    <row r="65" spans="1:12" ht="14.25" hidden="1" thickBot="1" x14ac:dyDescent="0.2">
      <c r="A65" s="266" t="str">
        <f t="shared" si="0"/>
        <v>●</v>
      </c>
      <c r="B65" s="78">
        <v>46</v>
      </c>
      <c r="C65" s="79" t="s">
        <v>209</v>
      </c>
      <c r="D65" s="109"/>
      <c r="E65" s="79"/>
      <c r="F65" s="137" t="s">
        <v>82</v>
      </c>
      <c r="H65">
        <v>64</v>
      </c>
      <c r="I65">
        <f>IF(D65="",B65,"")</f>
        <v>46</v>
      </c>
      <c r="J65" t="str">
        <f t="shared" si="2"/>
        <v>,29,38,40,42,44,46</v>
      </c>
      <c r="L65">
        <f t="shared" si="2"/>
        <v>0</v>
      </c>
    </row>
    <row r="66" spans="1:12" ht="26.45" hidden="1" customHeight="1" thickBot="1" x14ac:dyDescent="0.2">
      <c r="A66" s="271" t="str">
        <f t="shared" ref="A66:A67" si="3">IF(I66="","","●")</f>
        <v/>
      </c>
      <c r="B66" s="119">
        <v>47</v>
      </c>
      <c r="C66" s="120" t="s">
        <v>89</v>
      </c>
      <c r="D66" s="121"/>
      <c r="E66" s="120"/>
      <c r="F66" s="122" t="s">
        <v>85</v>
      </c>
      <c r="H66">
        <v>65</v>
      </c>
      <c r="I66" t="str">
        <f>IF(AND(D65=1,D66=""),B66,"")</f>
        <v/>
      </c>
      <c r="J66" t="str">
        <f t="shared" si="2"/>
        <v>,29,38,40,42,44,46</v>
      </c>
      <c r="L66">
        <f t="shared" si="2"/>
        <v>0</v>
      </c>
    </row>
    <row r="67" spans="1:12" ht="26.45" customHeight="1" thickBot="1" x14ac:dyDescent="0.2">
      <c r="A67" s="272" t="str">
        <f t="shared" si="3"/>
        <v/>
      </c>
      <c r="B67" s="123">
        <v>100</v>
      </c>
      <c r="C67" s="145" t="s">
        <v>243</v>
      </c>
      <c r="D67" s="124">
        <v>0</v>
      </c>
      <c r="E67" s="125"/>
      <c r="F67" s="133" t="s">
        <v>221</v>
      </c>
      <c r="H67">
        <v>66</v>
      </c>
      <c r="I67" t="str">
        <f>IF(D67="",B67,"")</f>
        <v/>
      </c>
      <c r="J67" t="str">
        <f t="shared" si="2"/>
        <v>,29,38,40,42,44,46</v>
      </c>
      <c r="L67">
        <f t="shared" si="2"/>
        <v>0</v>
      </c>
    </row>
    <row r="68" spans="1:12" x14ac:dyDescent="0.15">
      <c r="A68" s="273"/>
      <c r="B68" s="127"/>
      <c r="C68" s="127"/>
      <c r="D68" s="130" t="s">
        <v>215</v>
      </c>
      <c r="E68" s="127"/>
      <c r="F68" s="127"/>
      <c r="H68">
        <v>67</v>
      </c>
    </row>
    <row r="69" spans="1:12" x14ac:dyDescent="0.15">
      <c r="D69" s="128"/>
      <c r="H69">
        <v>68</v>
      </c>
    </row>
    <row r="70" spans="1:12" x14ac:dyDescent="0.15">
      <c r="D70" s="128"/>
      <c r="H70">
        <v>69</v>
      </c>
    </row>
    <row r="71" spans="1:12" x14ac:dyDescent="0.15">
      <c r="D71" s="128"/>
      <c r="H71">
        <v>70</v>
      </c>
    </row>
    <row r="72" spans="1:12" x14ac:dyDescent="0.15">
      <c r="D72" s="128"/>
      <c r="H72">
        <v>71</v>
      </c>
    </row>
    <row r="73" spans="1:12" x14ac:dyDescent="0.15">
      <c r="D73" s="128"/>
      <c r="H73">
        <v>72</v>
      </c>
    </row>
    <row r="74" spans="1:12" ht="14.25" thickBot="1" x14ac:dyDescent="0.2">
      <c r="A74" s="274"/>
      <c r="B74" s="126"/>
      <c r="C74" s="126"/>
      <c r="D74" s="131" t="s">
        <v>211</v>
      </c>
      <c r="E74" s="126"/>
      <c r="F74" s="126"/>
      <c r="H74">
        <v>73</v>
      </c>
    </row>
    <row r="75" spans="1:12" x14ac:dyDescent="0.15">
      <c r="A75" s="275"/>
      <c r="B75" s="91">
        <v>500</v>
      </c>
      <c r="C75" s="92" t="s">
        <v>74</v>
      </c>
      <c r="D75" s="115"/>
      <c r="E75" s="92"/>
      <c r="F75" s="93" t="s">
        <v>170</v>
      </c>
      <c r="H75">
        <v>74</v>
      </c>
    </row>
    <row r="76" spans="1:12" x14ac:dyDescent="0.15">
      <c r="A76" s="276"/>
      <c r="B76" s="94">
        <v>501</v>
      </c>
      <c r="C76" s="95" t="s">
        <v>245</v>
      </c>
      <c r="D76" s="116" t="str">
        <f>IF(D37="00000000","",IF(VALUE(MID(D37,5,2))&lt;4,MID(D37,3,2)-1,MID(D37,3,2)))</f>
        <v>21</v>
      </c>
      <c r="E76" s="95"/>
      <c r="F76" s="96" t="s">
        <v>169</v>
      </c>
      <c r="H76">
        <v>75</v>
      </c>
    </row>
    <row r="77" spans="1:12" x14ac:dyDescent="0.15">
      <c r="A77" s="276"/>
      <c r="B77" s="94">
        <v>502</v>
      </c>
      <c r="C77" s="95" t="s">
        <v>246</v>
      </c>
      <c r="D77" s="106"/>
      <c r="E77" s="95"/>
      <c r="F77" s="96" t="s">
        <v>90</v>
      </c>
      <c r="H77">
        <v>76</v>
      </c>
    </row>
    <row r="78" spans="1:12" x14ac:dyDescent="0.15">
      <c r="A78" s="276"/>
      <c r="B78" s="94">
        <v>503</v>
      </c>
      <c r="C78" s="95" t="s">
        <v>166</v>
      </c>
      <c r="D78" s="116"/>
      <c r="E78" s="95"/>
      <c r="F78" s="96" t="s">
        <v>168</v>
      </c>
      <c r="H78">
        <v>77</v>
      </c>
    </row>
    <row r="79" spans="1:12" x14ac:dyDescent="0.15">
      <c r="A79" s="276"/>
      <c r="B79" s="94">
        <v>504</v>
      </c>
      <c r="C79" s="95" t="s">
        <v>167</v>
      </c>
      <c r="D79" s="116">
        <f>IF(D18="","",IF(D18=4,1,IF(OR(D18=1,D18=2,D18=3,D18=5),2,3)))</f>
        <v>3</v>
      </c>
      <c r="E79" s="95"/>
      <c r="F79" s="96" t="s">
        <v>183</v>
      </c>
      <c r="H79">
        <v>78</v>
      </c>
    </row>
    <row r="80" spans="1:12" x14ac:dyDescent="0.15">
      <c r="A80" s="277"/>
      <c r="B80" s="101">
        <v>505</v>
      </c>
      <c r="C80" s="102" t="s">
        <v>200</v>
      </c>
      <c r="D80" s="117">
        <v>1</v>
      </c>
      <c r="E80" s="102"/>
      <c r="F80" s="103" t="s">
        <v>201</v>
      </c>
      <c r="H80">
        <v>79</v>
      </c>
    </row>
    <row r="81" spans="1:8" ht="39.75" customHeight="1" x14ac:dyDescent="0.15">
      <c r="A81" s="277"/>
      <c r="B81" s="101">
        <v>506</v>
      </c>
      <c r="C81" s="102" t="s">
        <v>187</v>
      </c>
      <c r="D81" s="286" t="s">
        <v>379</v>
      </c>
      <c r="E81" s="102"/>
      <c r="F81" s="103" t="s">
        <v>90</v>
      </c>
      <c r="H81">
        <v>80</v>
      </c>
    </row>
    <row r="82" spans="1:8" x14ac:dyDescent="0.15">
      <c r="A82" s="277"/>
      <c r="B82" s="101">
        <v>507</v>
      </c>
      <c r="C82" s="102" t="s">
        <v>381</v>
      </c>
      <c r="D82" s="288">
        <f>(D23+D26+D29+D32-D22-D25-D28-D31)*24</f>
        <v>10.5</v>
      </c>
      <c r="E82" s="102"/>
      <c r="F82" s="103" t="s">
        <v>380</v>
      </c>
      <c r="H82">
        <v>81</v>
      </c>
    </row>
    <row r="83" spans="1:8" x14ac:dyDescent="0.15">
      <c r="A83" s="277"/>
      <c r="B83" s="101">
        <v>508</v>
      </c>
      <c r="C83" s="102" t="s">
        <v>385</v>
      </c>
      <c r="D83" s="289">
        <f>LEN(K49)-LEN(SUBSTITUTE(SUBSTITUTE(SUBSTITUTE(K49,"L",""),"M",""),"C",""))</f>
        <v>1</v>
      </c>
      <c r="E83" s="102"/>
      <c r="F83" s="103" t="s">
        <v>380</v>
      </c>
      <c r="H83">
        <v>82</v>
      </c>
    </row>
    <row r="84" spans="1:8" ht="14.25" thickBot="1" x14ac:dyDescent="0.2">
      <c r="A84" s="278"/>
      <c r="B84" s="97">
        <v>509</v>
      </c>
      <c r="C84" s="98" t="s">
        <v>386</v>
      </c>
      <c r="D84" s="284">
        <f>IF(AND(D18=5,OR(LEFT(D4,1)="1",LEFT(D4,1)="2")),0,ROUNDUP(D82*D83,0)*1000)</f>
        <v>11000</v>
      </c>
      <c r="E84" s="98"/>
      <c r="F84" s="99" t="s">
        <v>384</v>
      </c>
      <c r="H84">
        <v>83</v>
      </c>
    </row>
  </sheetData>
  <phoneticPr fontId="15"/>
  <dataValidations count="17">
    <dataValidation imeMode="off" allowBlank="1" showInputMessage="1" showErrorMessage="1" prompt="番号のみ記入してください" sqref="D49:D50 D61 D53" xr:uid="{5402512D-A3B3-4A0B-8849-7E954339E7DE}"/>
    <dataValidation type="list" imeMode="off" allowBlank="1" showInputMessage="1" showErrorMessage="1" sqref="D43 D45" xr:uid="{F1D39FE0-2B62-4374-93C2-81CF81D3E953}">
      <formula1>"B4,B5,M1,M2,M3,D1,D2,D3,D4,D5,その他"</formula1>
    </dataValidation>
    <dataValidation type="list" imeMode="off" allowBlank="1" showInputMessage="1" showErrorMessage="1" prompt="番号のみ記入してください" sqref="D40 D57 D59 D63 D65 D67" xr:uid="{830FCB3A-00DB-423D-94C8-289E5C417C77}">
      <formula1>"0,1"</formula1>
    </dataValidation>
    <dataValidation type="textLength" imeMode="off" allowBlank="1" showInputMessage="1" showErrorMessage="1" prompt="半角数字のみで記入してください" sqref="D2 D24 D33 D27 D30 D21 D37:D38" xr:uid="{BCB064C7-282D-49F5-B024-547080D19BA8}">
      <formula1>8</formula1>
      <formula2>8</formula2>
    </dataValidation>
    <dataValidation imeMode="off" allowBlank="1" showInputMessage="1" showErrorMessage="1" sqref="D16 D47 D76:D77 D79:D80" xr:uid="{F6468CB6-96A0-4744-95C7-44A71E9BF673}"/>
    <dataValidation type="textLength" imeMode="off" operator="equal" allowBlank="1" showInputMessage="1" showErrorMessage="1" prompt="半角数字のみで記入してください" sqref="D12" xr:uid="{7D805E79-644E-4EFF-86FE-D79A26C4B62F}">
      <formula1>10</formula1>
    </dataValidation>
    <dataValidation type="textLength" imeMode="off" allowBlank="1" showInputMessage="1" showErrorMessage="1" sqref="D13" xr:uid="{8EC3419C-9B8C-4D63-93AA-401BA82A7ED6}">
      <formula1>3</formula1>
      <formula2>50</formula2>
    </dataValidation>
    <dataValidation type="textLength" imeMode="off" allowBlank="1" showInputMessage="1" showErrorMessage="1" prompt="半角数字のみで記入してください" sqref="D11" xr:uid="{5A335191-598E-4453-A1B0-F6958093A91C}">
      <formula1>10</formula1>
      <formula2>11</formula2>
    </dataValidation>
    <dataValidation type="textLength" imeMode="off" allowBlank="1" showInputMessage="1" showErrorMessage="1" prompt="半角数字のみで記入してください" sqref="D9" xr:uid="{0F4F676E-A0FD-461A-B860-C8A54B885227}">
      <formula1>7</formula1>
      <formula2>7</formula2>
    </dataValidation>
    <dataValidation type="whole" imeMode="off" operator="greaterThanOrEqual" allowBlank="1" showInputMessage="1" showErrorMessage="1" prompt="半角数字のみで記入してください" sqref="D41" xr:uid="{A3599357-A749-4AA3-8096-4DEAFCC2D44D}">
      <formula1>0</formula1>
    </dataValidation>
    <dataValidation type="textLength" imeMode="off" allowBlank="1" showInputMessage="1" showErrorMessage="1" sqref="D75" xr:uid="{EBE9E018-91CD-4B93-ACC8-A3FDC0DA423E}">
      <formula1>8</formula1>
      <formula2>8</formula2>
    </dataValidation>
    <dataValidation type="list" imeMode="off" allowBlank="1" showInputMessage="1" showErrorMessage="1" sqref="D78" xr:uid="{9308E24C-8676-4226-A969-C4A0624DDCC7}">
      <formula1>"0,1"</formula1>
    </dataValidation>
    <dataValidation type="list" imeMode="off" allowBlank="1" showInputMessage="1" showErrorMessage="1" prompt="番号のみ記入してください" sqref="D18" xr:uid="{116ED49C-D748-4E60-924C-EE8E224DB061}">
      <formula1>"1,2,3,4,5,6,7,8"</formula1>
    </dataValidation>
    <dataValidation type="list" allowBlank="1" showInputMessage="1" showErrorMessage="1" sqref="D4" xr:uid="{82380816-C8F9-495E-BE9E-B0AA1A48E486}">
      <formula1>"1-東京大学農学部・農学生命科学研究科,2-東京大学その他部局,3-その他の国立大学,4-その他の大学（私立・公立大学）,5-その他の高等教育機関（高専・短大等）,6-研究機関,7-その他（中･高等学校等、上記のいずれでもない）"</formula1>
    </dataValidation>
    <dataValidation type="time" imeMode="off" allowBlank="1" showInputMessage="1" showErrorMessage="1" prompt="半角のみで記入してください" sqref="D28:D29 D31:D32 D22:D23 D25:D26 D34:D35" xr:uid="{2FA070AF-FF9E-4C13-BA6F-8135B98CB4AA}">
      <formula1>0</formula1>
      <formula2>0.999305555555556</formula2>
    </dataValidation>
    <dataValidation allowBlank="1" showErrorMessage="1" sqref="D36" xr:uid="{C862239A-7023-4925-B9B8-2988E4909F4B}"/>
    <dataValidation imeMode="off" allowBlank="1" showInputMessage="1" showErrorMessage="1" prompt="半角英数字および記号のみで記入してください" sqref="D20" xr:uid="{DB331BF5-94FE-4250-8200-2F808A225AF5}"/>
  </dataValidations>
  <pageMargins left="0.70866141732283472" right="0.70866141732283472" top="0.74803149606299213" bottom="0.74803149606299213" header="0.31496062992125984" footer="0.31496062992125984"/>
  <pageSetup paperSize="9" scale="8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G73"/>
  <sheetViews>
    <sheetView zoomScaleNormal="100" zoomScaleSheetLayoutView="100" workbookViewId="0">
      <selection activeCell="I7" sqref="I7:U7"/>
    </sheetView>
  </sheetViews>
  <sheetFormatPr defaultColWidth="9" defaultRowHeight="12" x14ac:dyDescent="0.15"/>
  <cols>
    <col min="1" max="32" width="2.25" style="8" customWidth="1"/>
    <col min="33" max="40" width="2.25" style="9" customWidth="1"/>
    <col min="41" max="41" width="2.375" style="9" customWidth="1"/>
    <col min="42" max="45" width="2.25" style="9" customWidth="1"/>
    <col min="46" max="16384" width="9" style="9"/>
  </cols>
  <sheetData>
    <row r="1" spans="1:45" ht="14.25" customHeight="1" x14ac:dyDescent="0.15">
      <c r="A1" s="8" t="s">
        <v>0</v>
      </c>
      <c r="D1" s="345">
        <v>44832</v>
      </c>
      <c r="E1" s="345"/>
      <c r="F1" s="345"/>
      <c r="G1" s="345"/>
      <c r="H1" s="345"/>
      <c r="I1" s="8" t="s">
        <v>62</v>
      </c>
      <c r="AG1" s="8"/>
      <c r="AH1" s="8"/>
      <c r="AI1" s="8"/>
      <c r="AJ1" s="8"/>
      <c r="AK1" s="8"/>
      <c r="AL1" s="8"/>
      <c r="AM1" s="8"/>
      <c r="AN1" s="8"/>
    </row>
    <row r="2" spans="1:45" ht="16.5" customHeight="1" thickBot="1" x14ac:dyDescent="0.2">
      <c r="N2" s="346" t="s">
        <v>23</v>
      </c>
      <c r="O2" s="346"/>
      <c r="P2" s="346"/>
      <c r="Q2" s="346"/>
      <c r="R2" s="346"/>
      <c r="S2" s="346"/>
      <c r="T2" s="346"/>
      <c r="U2" s="346"/>
      <c r="V2" s="346"/>
      <c r="W2" s="346"/>
      <c r="X2" s="346"/>
      <c r="Y2" s="346"/>
      <c r="Z2" s="346"/>
      <c r="AA2" s="346"/>
      <c r="AB2" s="346"/>
      <c r="AC2" s="346"/>
      <c r="AD2" s="346"/>
      <c r="AG2" s="8"/>
      <c r="AH2" s="8"/>
      <c r="AI2" s="8"/>
      <c r="AJ2" s="8"/>
      <c r="AK2" s="8"/>
      <c r="AL2" s="8"/>
      <c r="AM2" s="8"/>
      <c r="AN2" s="8"/>
      <c r="AO2" s="8"/>
      <c r="AP2" s="8"/>
      <c r="AQ2" s="8"/>
      <c r="AR2" s="8"/>
      <c r="AS2" s="8"/>
    </row>
    <row r="3" spans="1:45" ht="15" customHeight="1" thickTop="1" x14ac:dyDescent="0.15">
      <c r="M3" s="10"/>
      <c r="N3" s="10"/>
      <c r="O3" s="10"/>
      <c r="P3" s="10"/>
      <c r="Q3" s="10"/>
      <c r="R3" s="10"/>
      <c r="S3" s="10"/>
      <c r="T3" s="10"/>
      <c r="U3" s="10"/>
      <c r="AC3" s="8" t="s">
        <v>52</v>
      </c>
      <c r="AE3" s="347" t="str">
        <f>LEFT(入力シート!$D$2,4)</f>
        <v/>
      </c>
      <c r="AF3" s="347"/>
      <c r="AG3" s="347"/>
      <c r="AH3" s="8" t="s">
        <v>2</v>
      </c>
      <c r="AI3" s="347" t="str">
        <f>MID(入力シート!$D$2,5,2)</f>
        <v/>
      </c>
      <c r="AJ3" s="347"/>
      <c r="AK3" s="8" t="s">
        <v>3</v>
      </c>
      <c r="AL3" s="347" t="str">
        <f>RIGHT(入力シート!$D$2,2)</f>
        <v/>
      </c>
      <c r="AM3" s="347"/>
      <c r="AN3" s="8" t="s">
        <v>4</v>
      </c>
    </row>
    <row r="4" spans="1:45" ht="15" customHeight="1" x14ac:dyDescent="0.15">
      <c r="A4" s="8" t="s">
        <v>1</v>
      </c>
      <c r="AG4" s="8"/>
      <c r="AH4" s="8"/>
      <c r="AI4" s="8"/>
      <c r="AJ4" s="8"/>
      <c r="AK4" s="8"/>
      <c r="AL4" s="8"/>
      <c r="AM4" s="8"/>
      <c r="AN4" s="8"/>
    </row>
    <row r="5" spans="1:45" ht="15" customHeight="1" x14ac:dyDescent="0.15">
      <c r="A5" s="8" t="s">
        <v>20</v>
      </c>
      <c r="AG5" s="8"/>
      <c r="AH5" s="8"/>
      <c r="AI5" s="8"/>
      <c r="AJ5" s="8"/>
      <c r="AK5" s="8"/>
      <c r="AL5" s="8"/>
      <c r="AM5" s="8"/>
      <c r="AN5" s="8"/>
    </row>
    <row r="6" spans="1:45" ht="6" customHeight="1" x14ac:dyDescent="0.15">
      <c r="AG6" s="8"/>
      <c r="AH6" s="8"/>
      <c r="AI6" s="8"/>
      <c r="AJ6" s="8"/>
      <c r="AK6" s="8"/>
      <c r="AL6" s="8"/>
      <c r="AM6" s="8"/>
      <c r="AN6" s="8"/>
    </row>
    <row r="7" spans="1:45" ht="15" customHeight="1" x14ac:dyDescent="0.15">
      <c r="B7" s="67" t="s">
        <v>112</v>
      </c>
      <c r="G7" s="8" t="s">
        <v>43</v>
      </c>
      <c r="I7" s="337" t="str">
        <f>IF(入力シート!$D$3="","",入力シート!$D$3)</f>
        <v/>
      </c>
      <c r="J7" s="337"/>
      <c r="K7" s="337"/>
      <c r="L7" s="337"/>
      <c r="M7" s="337"/>
      <c r="N7" s="337"/>
      <c r="O7" s="337"/>
      <c r="P7" s="337"/>
      <c r="Q7" s="337"/>
      <c r="R7" s="337"/>
      <c r="S7" s="337"/>
      <c r="T7" s="337"/>
      <c r="U7" s="337"/>
      <c r="V7" s="8" t="s">
        <v>50</v>
      </c>
      <c r="Z7" s="348" t="str">
        <f>IF(入力シート!$D$4="","",入力シート!$D$4)</f>
        <v/>
      </c>
      <c r="AA7" s="348"/>
      <c r="AB7" s="348"/>
      <c r="AC7" s="348"/>
      <c r="AD7" s="348"/>
      <c r="AE7" s="348"/>
      <c r="AF7" s="348"/>
      <c r="AG7" s="348"/>
      <c r="AH7" s="348"/>
      <c r="AI7" s="348"/>
      <c r="AJ7" s="348"/>
      <c r="AK7" s="348"/>
      <c r="AL7" s="348"/>
      <c r="AM7" s="348"/>
      <c r="AN7" s="8"/>
      <c r="AO7" s="8"/>
      <c r="AP7" s="69" t="s">
        <v>113</v>
      </c>
    </row>
    <row r="8" spans="1:45" ht="15" customHeight="1" x14ac:dyDescent="0.15">
      <c r="B8" s="8" t="s">
        <v>41</v>
      </c>
      <c r="D8" s="8" t="s">
        <v>68</v>
      </c>
      <c r="K8" s="337" t="str">
        <f>IF(入力シート!$D$5=0,"",入力シート!$D$5)</f>
        <v/>
      </c>
      <c r="L8" s="337"/>
      <c r="M8" s="337"/>
      <c r="N8" s="337"/>
      <c r="O8" s="337"/>
      <c r="P8" s="337"/>
      <c r="Q8" s="337"/>
      <c r="R8" s="337"/>
      <c r="S8" s="337"/>
      <c r="T8" s="337"/>
      <c r="U8" s="337"/>
      <c r="V8" s="337"/>
      <c r="W8" s="337"/>
      <c r="X8" s="8" t="s">
        <v>42</v>
      </c>
      <c r="AA8" s="337" t="str">
        <f>IF(入力シート!$D$6="","",入力シート!$D$6)</f>
        <v/>
      </c>
      <c r="AB8" s="337"/>
      <c r="AC8" s="337"/>
      <c r="AD8" s="337"/>
      <c r="AE8" s="337"/>
      <c r="AF8" s="337"/>
      <c r="AG8" s="337"/>
      <c r="AH8" s="337"/>
      <c r="AI8" s="337"/>
      <c r="AJ8" s="337"/>
      <c r="AK8" s="337"/>
      <c r="AL8" s="337"/>
      <c r="AM8" s="337"/>
      <c r="AN8" s="8"/>
      <c r="AP8" s="69" t="s">
        <v>114</v>
      </c>
    </row>
    <row r="9" spans="1:45" ht="15" customHeight="1" x14ac:dyDescent="0.15">
      <c r="C9" s="8" t="s">
        <v>210</v>
      </c>
      <c r="I9" s="294" t="str">
        <f>IF(入力シート!$D$7="","",入力シート!$D$7)</f>
        <v/>
      </c>
      <c r="J9" s="294"/>
      <c r="K9" s="294"/>
      <c r="L9" s="294"/>
      <c r="M9" s="294"/>
      <c r="N9" s="294"/>
      <c r="O9" s="294"/>
      <c r="P9" s="294"/>
      <c r="Q9" s="294"/>
      <c r="R9" s="294"/>
      <c r="S9" s="294"/>
      <c r="T9" s="294"/>
      <c r="U9" s="294"/>
      <c r="V9" s="294"/>
      <c r="W9" s="294"/>
      <c r="X9" s="294"/>
      <c r="Y9" s="294"/>
      <c r="Z9" s="294"/>
      <c r="AA9" s="294"/>
      <c r="AB9" s="11" t="s">
        <v>69</v>
      </c>
      <c r="AD9" s="11"/>
      <c r="AE9" s="11"/>
      <c r="AF9" s="11"/>
      <c r="AG9" s="11"/>
      <c r="AH9" s="312" t="str">
        <f>IF(入力シート!$D$8="","",入力シート!$D$8)</f>
        <v/>
      </c>
      <c r="AI9" s="312"/>
      <c r="AJ9" s="312"/>
      <c r="AK9" s="312"/>
      <c r="AL9" s="312"/>
      <c r="AM9" s="312"/>
      <c r="AN9" s="8"/>
      <c r="AO9" s="8"/>
      <c r="AP9" s="69" t="s">
        <v>117</v>
      </c>
    </row>
    <row r="10" spans="1:45" ht="15" customHeight="1" x14ac:dyDescent="0.15">
      <c r="B10" s="8" t="s">
        <v>44</v>
      </c>
      <c r="G10" s="8" t="s">
        <v>12</v>
      </c>
      <c r="H10" s="337" t="str">
        <f>IF(入力シート!$D$9="","",LEFT(入力シート!$D$9,3)&amp;"-"&amp;RIGHT(入力シート!$D$9,4))</f>
        <v/>
      </c>
      <c r="I10" s="337"/>
      <c r="J10" s="337"/>
      <c r="K10" s="337"/>
      <c r="L10" s="337"/>
      <c r="M10" s="337"/>
      <c r="N10" s="337"/>
      <c r="O10" s="337"/>
      <c r="P10" s="8" t="s">
        <v>47</v>
      </c>
      <c r="S10" s="337" t="str">
        <f>IF(入力シート!$D$10="","",入力シート!$D$10)</f>
        <v/>
      </c>
      <c r="T10" s="337"/>
      <c r="U10" s="337"/>
      <c r="V10" s="337"/>
      <c r="W10" s="337"/>
      <c r="X10" s="337"/>
      <c r="Y10" s="337"/>
      <c r="Z10" s="337"/>
      <c r="AA10" s="337"/>
      <c r="AB10" s="337"/>
      <c r="AC10" s="337"/>
      <c r="AD10" s="337"/>
      <c r="AE10" s="337"/>
      <c r="AF10" s="337"/>
      <c r="AG10" s="337"/>
      <c r="AH10" s="337"/>
      <c r="AI10" s="337"/>
      <c r="AJ10" s="337"/>
      <c r="AK10" s="337"/>
      <c r="AL10" s="337"/>
      <c r="AM10" s="337"/>
      <c r="AN10" s="8"/>
    </row>
    <row r="11" spans="1:45" ht="15" customHeight="1" x14ac:dyDescent="0.15">
      <c r="E11" s="8" t="s">
        <v>48</v>
      </c>
      <c r="G11" s="337" t="str">
        <f>IF(入力シート!$D$11="","",入力シート!$D$11)</f>
        <v/>
      </c>
      <c r="H11" s="337"/>
      <c r="I11" s="337"/>
      <c r="J11" s="337"/>
      <c r="K11" s="337"/>
      <c r="L11" s="337"/>
      <c r="M11" s="337"/>
      <c r="N11" s="337"/>
      <c r="O11" s="337"/>
      <c r="P11" s="8" t="s">
        <v>49</v>
      </c>
      <c r="S11" s="312" t="str">
        <f>IF(入力シート!$D$12="","",入力シート!$D$12)</f>
        <v/>
      </c>
      <c r="T11" s="312"/>
      <c r="U11" s="312"/>
      <c r="V11" s="312"/>
      <c r="W11" s="312"/>
      <c r="X11" s="312"/>
      <c r="Y11" s="312"/>
      <c r="Z11" s="312"/>
      <c r="AA11" s="8" t="s">
        <v>51</v>
      </c>
      <c r="AC11" s="11"/>
      <c r="AD11" s="312" t="str">
        <f>IF(入力シート!$D$13="","",入力シート!$D$13)</f>
        <v/>
      </c>
      <c r="AE11" s="312"/>
      <c r="AF11" s="312"/>
      <c r="AG11" s="312"/>
      <c r="AH11" s="312"/>
      <c r="AI11" s="312"/>
      <c r="AJ11" s="312"/>
      <c r="AK11" s="312"/>
      <c r="AL11" s="312"/>
      <c r="AM11" s="312"/>
      <c r="AN11" s="8"/>
    </row>
    <row r="12" spans="1:45" ht="15" customHeight="1" x14ac:dyDescent="0.15">
      <c r="B12" s="8" t="s">
        <v>159</v>
      </c>
      <c r="AG12" s="8"/>
      <c r="AH12" s="8"/>
      <c r="AI12" s="8"/>
      <c r="AJ12" s="8"/>
      <c r="AK12" s="8"/>
      <c r="AL12" s="8"/>
      <c r="AM12" s="8"/>
      <c r="AN12" s="8"/>
      <c r="AP12" s="69" t="s">
        <v>118</v>
      </c>
    </row>
    <row r="13" spans="1:45" ht="15" customHeight="1" x14ac:dyDescent="0.15">
      <c r="E13" s="8" t="s">
        <v>45</v>
      </c>
      <c r="G13" s="337" t="str">
        <f>IF(入力シート!$D$15="","",入力シート!$D$15)</f>
        <v/>
      </c>
      <c r="H13" s="337"/>
      <c r="I13" s="337"/>
      <c r="J13" s="337"/>
      <c r="K13" s="337"/>
      <c r="L13" s="337"/>
      <c r="M13" s="337"/>
      <c r="N13" s="8" t="s">
        <v>46</v>
      </c>
      <c r="P13" s="337" t="str">
        <f>IF(入力シート!$D$14="","",入力シート!$D$14)</f>
        <v/>
      </c>
      <c r="Q13" s="337"/>
      <c r="R13" s="337"/>
      <c r="S13" s="337"/>
      <c r="T13" s="337"/>
      <c r="U13" s="337"/>
      <c r="V13" s="337"/>
      <c r="W13" s="337"/>
      <c r="X13" s="337"/>
      <c r="Y13" s="337"/>
      <c r="Z13" s="337"/>
      <c r="AA13" s="8" t="s">
        <v>51</v>
      </c>
      <c r="AD13" s="337" t="str">
        <f>IF(入力シート!$D$16="","",入力シート!$D$16)</f>
        <v/>
      </c>
      <c r="AE13" s="337"/>
      <c r="AF13" s="337"/>
      <c r="AG13" s="337"/>
      <c r="AH13" s="337"/>
      <c r="AI13" s="337"/>
      <c r="AJ13" s="337"/>
      <c r="AK13" s="337"/>
      <c r="AL13" s="337"/>
      <c r="AM13" s="337"/>
      <c r="AN13" s="8"/>
      <c r="AP13" s="69" t="s">
        <v>119</v>
      </c>
    </row>
    <row r="14" spans="1:45" ht="6" customHeight="1" x14ac:dyDescent="0.15">
      <c r="AG14" s="8"/>
      <c r="AH14" s="8"/>
      <c r="AI14" s="8"/>
      <c r="AJ14" s="8"/>
      <c r="AK14" s="8"/>
      <c r="AL14" s="8"/>
      <c r="AM14" s="8"/>
      <c r="AN14" s="8"/>
    </row>
    <row r="15" spans="1:45" ht="15" customHeight="1" x14ac:dyDescent="0.15">
      <c r="B15" s="316" t="s">
        <v>21</v>
      </c>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8"/>
      <c r="AN15" s="8"/>
    </row>
    <row r="16" spans="1:45" ht="5.25" customHeight="1" x14ac:dyDescent="0.15">
      <c r="AG16" s="8"/>
      <c r="AH16" s="8"/>
      <c r="AI16" s="8"/>
      <c r="AJ16" s="8"/>
      <c r="AK16" s="8"/>
      <c r="AL16" s="8"/>
      <c r="AM16" s="8"/>
      <c r="AN16" s="8"/>
    </row>
    <row r="17" spans="1:42" ht="15" customHeight="1" x14ac:dyDescent="0.15">
      <c r="U17" s="8" t="s">
        <v>5</v>
      </c>
      <c r="AD17"/>
      <c r="AG17" s="8"/>
      <c r="AH17" s="8"/>
      <c r="AI17" s="8"/>
      <c r="AJ17" s="8"/>
      <c r="AK17" s="8"/>
      <c r="AL17" s="8"/>
      <c r="AM17" s="8"/>
      <c r="AN17" s="8"/>
    </row>
    <row r="18" spans="1:42" ht="5.25" customHeight="1" thickBot="1" x14ac:dyDescent="0.2">
      <c r="AG18" s="8"/>
      <c r="AH18" s="8"/>
      <c r="AI18" s="8"/>
      <c r="AJ18" s="8"/>
      <c r="AK18" s="8"/>
      <c r="AL18" s="8"/>
      <c r="AM18" s="8"/>
      <c r="AN18" s="8"/>
    </row>
    <row r="19" spans="1:42" ht="15" customHeight="1" x14ac:dyDescent="0.15">
      <c r="A19" s="334" t="s">
        <v>94</v>
      </c>
      <c r="B19" s="335"/>
      <c r="C19" s="335"/>
      <c r="D19" s="335"/>
      <c r="E19" s="335"/>
      <c r="F19" s="335"/>
      <c r="G19" s="335"/>
      <c r="H19" s="335"/>
      <c r="I19" s="335"/>
      <c r="J19" s="336"/>
      <c r="K19" s="13"/>
      <c r="L19" s="13"/>
      <c r="M19" s="13" t="str">
        <f>IF(OR(入力シート!D18=1,入力シート!D18=2,入力シート!D18=3,入力シート!D18=4),"■","□")</f>
        <v>□</v>
      </c>
      <c r="N19" s="13" t="s">
        <v>95</v>
      </c>
      <c r="O19" s="13"/>
      <c r="P19" s="13"/>
      <c r="Q19" s="13"/>
      <c r="R19" s="13"/>
      <c r="S19" s="13"/>
      <c r="T19" s="13" t="str">
        <f>IF(OR(入力シート!D18=5,入力シート!D18=6,入力シート!D18=7),"■","□")</f>
        <v>□</v>
      </c>
      <c r="U19" s="13" t="s">
        <v>96</v>
      </c>
      <c r="V19" s="13"/>
      <c r="W19" s="13"/>
      <c r="X19" s="13"/>
      <c r="Y19" s="13"/>
      <c r="Z19" s="13"/>
      <c r="AA19" s="13"/>
      <c r="AB19" s="68" t="s">
        <v>122</v>
      </c>
      <c r="AC19" s="13"/>
      <c r="AD19" s="68"/>
      <c r="AE19" s="13"/>
      <c r="AF19" s="13"/>
      <c r="AG19" s="13"/>
      <c r="AH19" s="13"/>
      <c r="AI19" s="13"/>
      <c r="AJ19" s="13"/>
      <c r="AK19" s="13"/>
      <c r="AL19" s="13"/>
      <c r="AM19" s="13"/>
      <c r="AN19" s="14"/>
      <c r="AP19" s="69" t="s">
        <v>111</v>
      </c>
    </row>
    <row r="20" spans="1:42" ht="32.25" customHeight="1" x14ac:dyDescent="0.15">
      <c r="A20" s="303" t="s">
        <v>110</v>
      </c>
      <c r="B20" s="304"/>
      <c r="C20" s="304"/>
      <c r="D20" s="304"/>
      <c r="E20" s="304"/>
      <c r="F20" s="304"/>
      <c r="G20" s="304"/>
      <c r="H20" s="304"/>
      <c r="I20" s="304"/>
      <c r="J20" s="305"/>
      <c r="K20" s="349" t="str">
        <f>IF(入力シート!$D$17="","",入力シート!$D$17)</f>
        <v/>
      </c>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1"/>
      <c r="AP20" s="71" t="s">
        <v>127</v>
      </c>
    </row>
    <row r="21" spans="1:42" ht="15" customHeight="1" x14ac:dyDescent="0.15">
      <c r="A21" s="328" t="s">
        <v>93</v>
      </c>
      <c r="B21" s="329"/>
      <c r="C21" s="329"/>
      <c r="D21" s="329"/>
      <c r="E21" s="330"/>
      <c r="F21" s="290" t="s">
        <v>54</v>
      </c>
      <c r="G21" s="306"/>
      <c r="H21" s="306"/>
      <c r="I21" s="306"/>
      <c r="J21" s="307"/>
      <c r="K21" s="307"/>
      <c r="L21" s="307"/>
      <c r="M21" s="4"/>
      <c r="N21" s="307" t="s">
        <v>33</v>
      </c>
      <c r="O21" s="307"/>
      <c r="P21" s="307"/>
      <c r="Q21" s="307"/>
      <c r="R21" s="307"/>
      <c r="S21" s="307"/>
      <c r="T21" s="307"/>
      <c r="U21" s="290" t="s">
        <v>97</v>
      </c>
      <c r="V21" s="291"/>
      <c r="W21" s="291"/>
      <c r="X21" s="291"/>
      <c r="Y21" s="292"/>
      <c r="Z21" s="310" t="str">
        <f>IF(入力シート!$D$39="","",入力シート!$D$39)</f>
        <v/>
      </c>
      <c r="AA21" s="311"/>
      <c r="AB21" s="311"/>
      <c r="AC21" s="311"/>
      <c r="AD21" s="311"/>
      <c r="AE21" s="311"/>
      <c r="AF21" s="311"/>
      <c r="AG21" s="311"/>
      <c r="AH21" s="311"/>
      <c r="AI21" s="2" t="s">
        <v>104</v>
      </c>
      <c r="AJ21" s="2"/>
      <c r="AK21" s="2"/>
      <c r="AL21" s="2"/>
      <c r="AM21" s="2"/>
      <c r="AN21" s="39"/>
    </row>
    <row r="22" spans="1:42" ht="15" customHeight="1" x14ac:dyDescent="0.15">
      <c r="A22" s="331"/>
      <c r="B22" s="332"/>
      <c r="C22" s="332"/>
      <c r="D22" s="332"/>
      <c r="E22" s="333"/>
      <c r="F22" s="308" t="str">
        <f>IF(入力シート!$D$37="00000000","",LEFT(入力シート!$D$37,4))</f>
        <v/>
      </c>
      <c r="G22" s="309"/>
      <c r="H22" s="1" t="s">
        <v>2</v>
      </c>
      <c r="I22" s="15" t="str">
        <f>IF(入力シート!$D$37="00000000","",MID(入力シート!$D$37,5,2))</f>
        <v/>
      </c>
      <c r="J22" s="1" t="s">
        <v>3</v>
      </c>
      <c r="K22" s="15" t="str">
        <f>IF(入力シート!$D$37="00000000","",RIGHT(入力シート!$D$37,2))</f>
        <v/>
      </c>
      <c r="L22" s="1" t="s">
        <v>53</v>
      </c>
      <c r="M22" s="1" t="s">
        <v>32</v>
      </c>
      <c r="N22" s="309" t="str">
        <f>IF(入力シート!$D$38="00000000","",LEFT(入力シート!$D$38,4))</f>
        <v/>
      </c>
      <c r="O22" s="309"/>
      <c r="P22" s="1" t="s">
        <v>2</v>
      </c>
      <c r="Q22" s="15" t="str">
        <f>IF(入力シート!$D$38="00000000","",MID(入力シート!$D$38,5,2))</f>
        <v/>
      </c>
      <c r="R22" s="1" t="s">
        <v>3</v>
      </c>
      <c r="S22" s="15" t="str">
        <f>IF(入力シート!$D$38="00000000","",RIGHT(入力シート!$D$38,2))</f>
        <v/>
      </c>
      <c r="T22" s="5" t="s">
        <v>53</v>
      </c>
      <c r="U22" s="293"/>
      <c r="V22" s="294"/>
      <c r="W22" s="294"/>
      <c r="X22" s="294"/>
      <c r="Y22" s="295"/>
      <c r="Z22" s="5" t="s">
        <v>101</v>
      </c>
      <c r="AA22" s="5"/>
      <c r="AB22" s="5"/>
      <c r="AC22" s="5"/>
      <c r="AD22" s="5"/>
      <c r="AE22" s="5"/>
      <c r="AF22" s="5"/>
      <c r="AG22" s="5"/>
      <c r="AH22" s="6" t="str">
        <f>IF(入力シート!$D40=1,"■","□")</f>
        <v>□</v>
      </c>
      <c r="AI22" s="5" t="s">
        <v>102</v>
      </c>
      <c r="AJ22" s="5"/>
      <c r="AK22" s="6" t="str">
        <f>IF(入力シート!$D40="","□",IF(入力シート!$D40=0,"■","□"))</f>
        <v>□</v>
      </c>
      <c r="AL22" s="5" t="s">
        <v>103</v>
      </c>
      <c r="AM22" s="5"/>
      <c r="AN22" s="70"/>
      <c r="AP22" s="69" t="s">
        <v>109</v>
      </c>
    </row>
    <row r="23" spans="1:42" ht="15" customHeight="1" x14ac:dyDescent="0.15">
      <c r="A23" s="303" t="s">
        <v>92</v>
      </c>
      <c r="B23" s="304"/>
      <c r="C23" s="304"/>
      <c r="D23" s="304"/>
      <c r="E23" s="305"/>
      <c r="F23" s="16" t="s">
        <v>71</v>
      </c>
      <c r="G23" s="17"/>
      <c r="H23" s="302" t="str">
        <f>IF(入力シート!D41="","",入力シート!$D$41)</f>
        <v/>
      </c>
      <c r="I23" s="302"/>
      <c r="J23" s="64" t="s">
        <v>72</v>
      </c>
      <c r="K23" s="65" t="s">
        <v>100</v>
      </c>
      <c r="L23" s="17"/>
      <c r="M23" s="18"/>
      <c r="N23" s="18"/>
      <c r="O23" s="18"/>
      <c r="P23" s="18"/>
      <c r="Q23" s="18"/>
      <c r="R23" s="18"/>
      <c r="S23" s="19"/>
      <c r="T23" s="19"/>
      <c r="U23" s="19"/>
      <c r="V23" s="19"/>
      <c r="W23" s="19"/>
      <c r="X23" s="20"/>
      <c r="Y23" s="20"/>
      <c r="Z23" s="20"/>
      <c r="AA23" s="20"/>
      <c r="AB23" s="20"/>
      <c r="AC23" s="20"/>
      <c r="AD23" s="20"/>
      <c r="AE23" s="20"/>
      <c r="AF23" s="20"/>
      <c r="AG23" s="20"/>
      <c r="AH23" s="20"/>
      <c r="AI23" s="20"/>
      <c r="AJ23" s="20"/>
      <c r="AK23" s="20"/>
      <c r="AL23" s="20"/>
      <c r="AM23" s="20"/>
      <c r="AN23" s="21"/>
      <c r="AP23" s="69" t="s">
        <v>126</v>
      </c>
    </row>
    <row r="24" spans="1:42" ht="15" customHeight="1" x14ac:dyDescent="0.15">
      <c r="A24" s="22" t="s">
        <v>98</v>
      </c>
      <c r="B24" s="23"/>
      <c r="C24" s="23"/>
      <c r="D24" s="23"/>
      <c r="E24" s="23"/>
      <c r="F24" s="23"/>
      <c r="G24" s="23"/>
      <c r="H24" s="23"/>
      <c r="I24" s="23"/>
      <c r="J24" s="23"/>
      <c r="K24" s="23"/>
      <c r="L24" s="23"/>
      <c r="M24" s="23"/>
      <c r="N24" s="23"/>
      <c r="O24" s="23"/>
      <c r="P24" s="23"/>
      <c r="Q24" s="23"/>
      <c r="R24" s="23"/>
      <c r="T24" s="4"/>
      <c r="U24" s="24"/>
      <c r="V24" s="63" t="s">
        <v>13</v>
      </c>
      <c r="W24" s="315" t="str">
        <f>SUBSTITUTE(SUBSTITUTE(SUBSTITUTE(入力シート!D42&amp;"("&amp;入力シート!D43&amp;"),"&amp;入力シート!D44&amp;"("&amp;入力シート!D45&amp;"),"&amp;入力シート!D46&amp;"("&amp;入力シート!D47&amp;")",",()",""),",()",""),"()","")</f>
        <v/>
      </c>
      <c r="X24" s="315"/>
      <c r="Y24" s="315"/>
      <c r="Z24" s="315"/>
      <c r="AA24" s="315"/>
      <c r="AB24" s="315"/>
      <c r="AC24" s="315"/>
      <c r="AD24" s="315"/>
      <c r="AE24" s="315"/>
      <c r="AF24" s="315"/>
      <c r="AG24" s="315"/>
      <c r="AH24" s="315"/>
      <c r="AI24" s="315"/>
      <c r="AJ24" s="315"/>
      <c r="AK24" s="315"/>
      <c r="AL24" s="315"/>
      <c r="AM24" s="4" t="s">
        <v>14</v>
      </c>
      <c r="AN24" s="25"/>
    </row>
    <row r="25" spans="1:42" ht="15" customHeight="1" x14ac:dyDescent="0.15">
      <c r="A25" s="26" t="s">
        <v>116</v>
      </c>
      <c r="B25" s="27"/>
      <c r="C25" s="27"/>
      <c r="D25" s="27"/>
      <c r="E25" s="27"/>
      <c r="F25" s="27"/>
      <c r="G25" s="27"/>
      <c r="H25" s="27"/>
      <c r="I25" s="27"/>
      <c r="J25" s="27"/>
      <c r="K25" s="27"/>
      <c r="L25" s="27"/>
      <c r="M25" s="27"/>
      <c r="N25" s="27"/>
      <c r="O25" s="27"/>
      <c r="P25" s="27"/>
      <c r="Q25" s="27"/>
      <c r="R25" s="27"/>
      <c r="S25" s="28"/>
      <c r="T25" s="28"/>
      <c r="U25" s="28"/>
      <c r="V25" s="28"/>
      <c r="W25" s="28"/>
      <c r="X25" s="29"/>
      <c r="Y25" s="29"/>
      <c r="Z25" s="29"/>
      <c r="AA25" s="29"/>
      <c r="AB25" s="29"/>
      <c r="AC25" s="29"/>
      <c r="AD25" s="29"/>
      <c r="AE25" s="29"/>
      <c r="AF25" s="29"/>
      <c r="AG25" s="29"/>
      <c r="AH25" s="29"/>
      <c r="AI25" s="29"/>
      <c r="AJ25" s="29"/>
      <c r="AK25" s="29"/>
      <c r="AL25" s="29"/>
      <c r="AM25" s="29"/>
      <c r="AN25" s="30"/>
    </row>
    <row r="26" spans="1:42" ht="15" customHeight="1" x14ac:dyDescent="0.15">
      <c r="A26" s="296" t="str">
        <f>IF(入力シート!D48="","",入力シート!D48)</f>
        <v/>
      </c>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8"/>
    </row>
    <row r="27" spans="1:42" ht="15" customHeight="1" x14ac:dyDescent="0.15">
      <c r="A27" s="299"/>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1"/>
    </row>
    <row r="28" spans="1:42" ht="15" customHeight="1" x14ac:dyDescent="0.15">
      <c r="A28" s="299"/>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1"/>
    </row>
    <row r="29" spans="1:42" ht="15" customHeight="1" x14ac:dyDescent="0.15">
      <c r="A29" s="299"/>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1"/>
    </row>
    <row r="30" spans="1:42" ht="15" customHeight="1" x14ac:dyDescent="0.15">
      <c r="A30" s="299"/>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1"/>
    </row>
    <row r="31" spans="1:42" ht="15" customHeight="1" x14ac:dyDescent="0.15">
      <c r="A31" s="299"/>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1"/>
    </row>
    <row r="32" spans="1:42" ht="15" customHeight="1" x14ac:dyDescent="0.15">
      <c r="A32" s="299"/>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1"/>
    </row>
    <row r="33" spans="1:59" ht="4.5" customHeight="1" x14ac:dyDescent="0.15">
      <c r="A33" s="31"/>
      <c r="B33" s="32"/>
      <c r="C33" s="32"/>
      <c r="D33" s="32"/>
      <c r="E33" s="32"/>
      <c r="F33" s="32"/>
      <c r="G33" s="32"/>
      <c r="H33" s="32"/>
      <c r="I33" s="32"/>
      <c r="J33" s="32"/>
      <c r="K33" s="32"/>
      <c r="L33" s="32"/>
      <c r="M33" s="32"/>
      <c r="N33" s="32"/>
      <c r="O33" s="32"/>
      <c r="P33" s="32"/>
      <c r="Q33" s="32"/>
      <c r="R33" s="32"/>
      <c r="S33" s="5"/>
      <c r="T33" s="5"/>
      <c r="U33" s="5"/>
      <c r="V33" s="5"/>
      <c r="W33" s="33"/>
      <c r="X33" s="33"/>
      <c r="Y33" s="6"/>
      <c r="Z33" s="12"/>
      <c r="AA33" s="6"/>
      <c r="AB33" s="6"/>
      <c r="AC33" s="6"/>
      <c r="AD33" s="12"/>
      <c r="AE33" s="12"/>
      <c r="AF33" s="6"/>
      <c r="AG33" s="12"/>
      <c r="AH33" s="6"/>
      <c r="AI33" s="6"/>
      <c r="AJ33" s="6"/>
      <c r="AK33" s="12"/>
      <c r="AL33" s="12"/>
      <c r="AM33" s="6"/>
      <c r="AN33" s="34"/>
    </row>
    <row r="34" spans="1:59" ht="15" customHeight="1" x14ac:dyDescent="0.15">
      <c r="A34" s="35" t="s">
        <v>124</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7"/>
    </row>
    <row r="35" spans="1:59" ht="15" customHeight="1" x14ac:dyDescent="0.15">
      <c r="A35" s="22"/>
      <c r="B35" s="8" t="s">
        <v>65</v>
      </c>
      <c r="AN35" s="38"/>
      <c r="BD35" s="8"/>
      <c r="BE35" s="8"/>
      <c r="BF35" s="8"/>
      <c r="BG35" s="8"/>
    </row>
    <row r="36" spans="1:59" ht="15" customHeight="1" x14ac:dyDescent="0.15">
      <c r="A36" s="22"/>
      <c r="B36" s="8" t="str">
        <f>IF(LEN(SUBSTITUTE(入力シート!$D49,"1",""))&lt;LEN(入力シート!$D49),"■","□")</f>
        <v>□</v>
      </c>
      <c r="C36" s="2" t="s">
        <v>7</v>
      </c>
      <c r="D36" s="2"/>
      <c r="E36" s="2"/>
      <c r="F36" s="2"/>
      <c r="G36" s="8" t="str">
        <f>IF(LEN(SUBSTITUTE(入力シート!$D49,"2",""))&lt;LEN(入力シート!$D49),"■","□")</f>
        <v>□</v>
      </c>
      <c r="H36" s="2" t="s">
        <v>8</v>
      </c>
      <c r="J36" s="2"/>
      <c r="K36" s="2"/>
      <c r="L36" s="8" t="str">
        <f>IF(LEN(SUBSTITUTE(入力シート!$D49,"3",""))&lt;LEN(入力シート!$D49),"■","□")</f>
        <v>□</v>
      </c>
      <c r="M36" s="2" t="s">
        <v>64</v>
      </c>
      <c r="P36" s="2"/>
      <c r="Q36" s="2" t="s">
        <v>267</v>
      </c>
      <c r="S36" s="2"/>
      <c r="X36" s="8" t="str">
        <f>IF(LEN(SUBSTITUTE(SUBSTITUTE(UPPER(入力シート!$D49),"4",""),"L",""))&lt;LEN(入力シート!$D49),"■","□")</f>
        <v>□</v>
      </c>
      <c r="Y36" s="2" t="s">
        <v>11</v>
      </c>
      <c r="AB36" s="8" t="str">
        <f>IF(LEN(SUBSTITUTE(SUBSTITUTE(UPPER(入力シート!$D49),"4",""),"M",""))&lt;LEN(入力シート!$D49),"■","□")</f>
        <v>□</v>
      </c>
      <c r="AC36" s="8" t="s">
        <v>263</v>
      </c>
      <c r="AF36" s="8" t="str">
        <f>IF(LEN(SUBSTITUTE(SUBSTITUTE(UPPER(入力シート!$D49),"4",""),"C",""))&lt;LEN(入力シート!$D49),"■","□")</f>
        <v>□</v>
      </c>
      <c r="AG36" s="2" t="s">
        <v>262</v>
      </c>
      <c r="AH36" s="8"/>
      <c r="AI36" s="8"/>
      <c r="AJ36" s="8" t="str">
        <f>IF(LEN(SUBSTITUTE(SUBSTITUTE(UPPER(入力シート!$D49),"4",""),"A",""))&lt;LEN(入力シート!$D49),"■","□")</f>
        <v>□</v>
      </c>
      <c r="AK36" s="45" t="s">
        <v>264</v>
      </c>
      <c r="AN36" s="39"/>
      <c r="BD36" s="2"/>
      <c r="BE36" s="4"/>
      <c r="BF36" s="4"/>
      <c r="BG36" s="40"/>
    </row>
    <row r="37" spans="1:59" ht="15" customHeight="1" x14ac:dyDescent="0.15">
      <c r="A37" s="22"/>
      <c r="B37" s="8" t="str">
        <f>IF(LEN(SUBSTITUTE(SUBSTITUTE(UPPER(入力シート!$D49),"5",""),"F",""))&lt;LEN(入力シート!$D49),"■","□")</f>
        <v>□</v>
      </c>
      <c r="C37" s="2" t="s">
        <v>9</v>
      </c>
      <c r="E37" s="2"/>
      <c r="F37" s="362" t="s">
        <v>27</v>
      </c>
      <c r="G37" s="362"/>
      <c r="H37" s="362"/>
      <c r="I37" s="362"/>
      <c r="J37" s="5" t="str">
        <f>IF(入力シート!$D50="","",入力シート!$D50)</f>
        <v/>
      </c>
      <c r="K37" s="5"/>
      <c r="L37" s="5"/>
      <c r="M37" s="2" t="s">
        <v>66</v>
      </c>
      <c r="O37" s="2" t="s">
        <v>270</v>
      </c>
      <c r="T37" s="8" t="str">
        <f>IF(LEN(SUBSTITUTE(SUBSTITUTE(UPPER(入力シート!$D49),"4",""),"E",""))&lt;LEN(入力シート!$D49),"■","□")</f>
        <v>□</v>
      </c>
      <c r="U37" s="2" t="s">
        <v>10</v>
      </c>
      <c r="X37" s="8" t="str">
        <f>IF(LEN(SUBSTITUTE(SUBSTITUTE(UPPER(入力シート!$D49),"4",""),"P",""))&lt;LEN(入力シート!$D49),"■","□")</f>
        <v>□</v>
      </c>
      <c r="Y37" s="2" t="s">
        <v>99</v>
      </c>
      <c r="AD37" s="8" t="s">
        <v>269</v>
      </c>
      <c r="AE37" s="8" t="str">
        <f>IF(LEN(SUBSTITUTE(入力シート!$D49,"8",""))&lt;LEN(入力シート!$D49),"■","□")</f>
        <v>□</v>
      </c>
      <c r="AF37" s="2" t="s">
        <v>268</v>
      </c>
      <c r="AH37" s="194"/>
      <c r="AI37" s="5" t="str">
        <f>IF(入力シート!$D51="","",入力シート!$D51)</f>
        <v/>
      </c>
      <c r="AJ37" s="5"/>
      <c r="AK37" s="5"/>
      <c r="AL37" s="5"/>
      <c r="AM37" s="5"/>
      <c r="AN37" s="39" t="s">
        <v>66</v>
      </c>
    </row>
    <row r="38" spans="1:59" ht="15" customHeight="1" x14ac:dyDescent="0.15">
      <c r="A38" s="22"/>
      <c r="B38" s="8" t="s">
        <v>59</v>
      </c>
      <c r="D38" s="2"/>
      <c r="E38" s="2"/>
      <c r="F38" s="2"/>
      <c r="G38" s="2"/>
      <c r="H38" s="2"/>
      <c r="I38" s="2"/>
      <c r="J38" s="2"/>
      <c r="K38" s="2"/>
      <c r="L38" s="2"/>
      <c r="N38" s="2"/>
      <c r="O38" s="2"/>
      <c r="P38" s="2"/>
      <c r="Q38" s="2"/>
      <c r="R38" s="2"/>
      <c r="S38" s="2"/>
      <c r="W38" s="7"/>
      <c r="X38" s="7"/>
      <c r="Y38" s="7"/>
      <c r="Z38" s="7"/>
      <c r="AA38" s="7"/>
      <c r="AB38" s="7"/>
      <c r="AC38" s="7"/>
      <c r="AD38" s="7"/>
      <c r="AE38" s="7"/>
      <c r="AF38" s="7"/>
      <c r="AG38" s="7"/>
      <c r="AH38" s="7"/>
      <c r="AI38" s="7"/>
      <c r="AJ38" s="7"/>
      <c r="AK38" s="7"/>
      <c r="AL38" s="7"/>
      <c r="AM38" s="7"/>
      <c r="AN38" s="38"/>
      <c r="AP38" s="69" t="s">
        <v>123</v>
      </c>
    </row>
    <row r="39" spans="1:59" ht="15" customHeight="1" x14ac:dyDescent="0.15">
      <c r="A39" s="22"/>
      <c r="B39" s="41" t="s">
        <v>67</v>
      </c>
      <c r="C39" s="294" t="str">
        <f>IF(入力シート!$D52="","",入力シート!D52)</f>
        <v/>
      </c>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8" t="s">
        <v>66</v>
      </c>
      <c r="AN39" s="38"/>
    </row>
    <row r="40" spans="1:59" ht="15" customHeight="1" x14ac:dyDescent="0.15">
      <c r="A40" s="22"/>
      <c r="B40" s="8" t="s">
        <v>60</v>
      </c>
      <c r="P40" s="42"/>
      <c r="Q40" s="42"/>
      <c r="R40" s="42"/>
      <c r="S40" s="9"/>
      <c r="T40" s="9"/>
      <c r="U40" s="9"/>
      <c r="V40" s="9"/>
      <c r="W40" s="9"/>
      <c r="X40" s="9"/>
      <c r="Y40" s="9"/>
      <c r="Z40" s="9"/>
      <c r="AA40" s="9"/>
      <c r="AB40" s="9"/>
      <c r="AC40" s="9"/>
      <c r="AD40" s="9"/>
      <c r="AE40" s="9"/>
      <c r="AF40" s="9"/>
      <c r="AN40" s="38"/>
    </row>
    <row r="41" spans="1:59" ht="15" customHeight="1" x14ac:dyDescent="0.15">
      <c r="A41" s="22"/>
      <c r="B41" s="8" t="str">
        <f>IF(LEN(SUBSTITUTE(入力シート!$D53,"1",""))&lt;LEN(入力シート!$D53),"■","□")</f>
        <v>□</v>
      </c>
      <c r="C41" s="2" t="s">
        <v>24</v>
      </c>
      <c r="D41" s="2"/>
      <c r="E41" s="2"/>
      <c r="F41" s="8" t="str">
        <f>IF(LEN(SUBSTITUTE(入力シート!$D53,"2",""))&lt;LEN(入力シート!$D53),"■","□")</f>
        <v>□</v>
      </c>
      <c r="G41" s="2" t="s">
        <v>25</v>
      </c>
      <c r="H41" s="2"/>
      <c r="I41" s="2"/>
      <c r="J41" s="9"/>
      <c r="K41" s="300" t="str">
        <f>IF(入力シート!$D54="","",入力シート!D54)</f>
        <v/>
      </c>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42"/>
      <c r="AN41" s="38"/>
    </row>
    <row r="42" spans="1:59" ht="15" customHeight="1" x14ac:dyDescent="0.15">
      <c r="A42" s="22"/>
      <c r="B42" s="8" t="str">
        <f>IF(LEN(SUBSTITUTE(入力シート!$D53,"3",""))&lt;LEN(入力シート!$D53),"■","□")</f>
        <v>□</v>
      </c>
      <c r="C42" s="2" t="s">
        <v>26</v>
      </c>
      <c r="D42" s="2"/>
      <c r="E42" s="2"/>
      <c r="F42" s="8" t="str">
        <f>IF(LEN(SUBSTITUTE(入力シート!$D53,"4",""))&lt;LEN(入力シート!$D53),"■","□")</f>
        <v>□</v>
      </c>
      <c r="G42" s="2" t="s">
        <v>6</v>
      </c>
      <c r="H42" s="42"/>
      <c r="I42" s="9"/>
      <c r="J42" s="9"/>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42"/>
      <c r="AN42" s="38"/>
    </row>
    <row r="43" spans="1:59" ht="15" customHeight="1" x14ac:dyDescent="0.15">
      <c r="A43" s="22"/>
      <c r="B43" s="8" t="s">
        <v>61</v>
      </c>
      <c r="C43" s="9"/>
      <c r="D43" s="9"/>
      <c r="E43" s="9"/>
      <c r="F43" s="9"/>
      <c r="G43" s="9"/>
      <c r="H43" s="9"/>
      <c r="I43" s="9"/>
      <c r="J43" s="9"/>
      <c r="K43" s="9"/>
      <c r="L43" s="9"/>
      <c r="M43" s="9"/>
      <c r="N43" s="9"/>
      <c r="O43" s="9"/>
      <c r="P43" s="9"/>
      <c r="Q43" s="9"/>
      <c r="R43" s="9"/>
      <c r="S43" s="2"/>
      <c r="V43" s="42"/>
      <c r="W43" s="42"/>
      <c r="X43" s="42"/>
      <c r="Y43" s="42"/>
      <c r="Z43" s="42"/>
      <c r="AA43" s="42"/>
      <c r="AB43" s="42"/>
      <c r="AC43" s="42"/>
      <c r="AD43" s="42"/>
      <c r="AE43" s="42"/>
      <c r="AF43" s="42"/>
      <c r="AG43" s="42"/>
      <c r="AH43" s="42"/>
      <c r="AI43" s="42"/>
      <c r="AJ43" s="42"/>
      <c r="AK43" s="42"/>
      <c r="AL43" s="42"/>
      <c r="AM43" s="42"/>
      <c r="AN43" s="38"/>
    </row>
    <row r="44" spans="1:59" ht="15" customHeight="1" x14ac:dyDescent="0.15">
      <c r="A44" s="22"/>
      <c r="B44" s="41" t="s">
        <v>67</v>
      </c>
      <c r="C44" s="294" t="str">
        <f>IF(入力シート!$D55="","",入力シート!D55)</f>
        <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8" t="s">
        <v>66</v>
      </c>
      <c r="AN44" s="38"/>
    </row>
    <row r="45" spans="1:59" ht="4.5" customHeight="1" x14ac:dyDescent="0.15">
      <c r="A45" s="22"/>
      <c r="B45" s="23"/>
      <c r="C45" s="23"/>
      <c r="D45" s="23"/>
      <c r="E45" s="23"/>
      <c r="F45" s="23"/>
      <c r="G45" s="23"/>
      <c r="H45" s="43"/>
      <c r="I45" s="23"/>
      <c r="J45" s="23"/>
      <c r="K45" s="23"/>
      <c r="L45" s="23"/>
      <c r="M45" s="23"/>
      <c r="N45" s="23"/>
      <c r="O45" s="23"/>
      <c r="P45" s="23"/>
      <c r="Q45" s="23"/>
      <c r="R45" s="23"/>
      <c r="S45" s="23"/>
      <c r="X45" s="9"/>
      <c r="AG45" s="8"/>
      <c r="AH45" s="8"/>
      <c r="AI45" s="8"/>
      <c r="AJ45" s="8"/>
      <c r="AK45" s="8"/>
      <c r="AL45" s="8"/>
      <c r="AM45" s="8"/>
      <c r="AN45" s="38"/>
    </row>
    <row r="46" spans="1:59" ht="15" customHeight="1" x14ac:dyDescent="0.15">
      <c r="A46" s="338" t="s">
        <v>70</v>
      </c>
      <c r="B46" s="306"/>
      <c r="C46" s="306"/>
      <c r="D46" s="306"/>
      <c r="E46" s="339"/>
      <c r="F46" s="355" t="str">
        <f>IF(入力シート!$D56="","",入力シート!D56)&amp;IF(入力シート!$D36="","","　／セミナーハウス関連｛"&amp;入力シート!D36&amp;"｝")</f>
        <v/>
      </c>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7"/>
    </row>
    <row r="47" spans="1:59" ht="15" customHeight="1" x14ac:dyDescent="0.15">
      <c r="A47" s="340"/>
      <c r="B47" s="307"/>
      <c r="C47" s="307"/>
      <c r="D47" s="307"/>
      <c r="E47" s="341"/>
      <c r="F47" s="358"/>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1"/>
    </row>
    <row r="48" spans="1:59" ht="15" customHeight="1" x14ac:dyDescent="0.15">
      <c r="A48" s="342"/>
      <c r="B48" s="343"/>
      <c r="C48" s="343"/>
      <c r="D48" s="343"/>
      <c r="E48" s="344"/>
      <c r="F48" s="359"/>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1"/>
    </row>
    <row r="49" spans="1:40" ht="16.5" customHeight="1" x14ac:dyDescent="0.15">
      <c r="A49" s="35" t="s">
        <v>125</v>
      </c>
      <c r="B49" s="27"/>
      <c r="C49" s="27"/>
      <c r="D49" s="27"/>
      <c r="E49" s="27"/>
      <c r="F49" s="27"/>
      <c r="G49" s="27"/>
      <c r="H49" s="27"/>
      <c r="I49" s="27"/>
      <c r="J49" s="27"/>
      <c r="K49" s="27"/>
      <c r="L49" s="27"/>
      <c r="M49" s="27"/>
      <c r="N49" s="27"/>
      <c r="O49" s="27"/>
      <c r="P49" s="27"/>
      <c r="Q49" s="27"/>
      <c r="R49" s="27"/>
      <c r="S49" s="27"/>
      <c r="T49" s="27"/>
      <c r="U49" s="36"/>
      <c r="V49" s="36"/>
      <c r="W49" s="36"/>
      <c r="X49" s="44"/>
      <c r="Y49" s="44"/>
      <c r="Z49" s="36"/>
      <c r="AA49" s="36"/>
      <c r="AB49" s="36"/>
      <c r="AC49" s="36"/>
      <c r="AD49" s="36"/>
      <c r="AE49" s="36"/>
      <c r="AF49" s="36"/>
      <c r="AG49" s="36"/>
      <c r="AH49" s="36"/>
      <c r="AI49" s="36"/>
      <c r="AJ49" s="36"/>
      <c r="AK49" s="36"/>
      <c r="AL49" s="36"/>
      <c r="AM49" s="36"/>
      <c r="AN49" s="37"/>
    </row>
    <row r="50" spans="1:40" ht="15" customHeight="1" x14ac:dyDescent="0.15">
      <c r="A50" s="22"/>
      <c r="B50" s="2" t="s">
        <v>30</v>
      </c>
      <c r="C50" s="7"/>
      <c r="D50" s="7"/>
      <c r="E50" s="7"/>
      <c r="F50" s="7"/>
      <c r="G50" s="7"/>
      <c r="H50" s="7"/>
      <c r="I50" s="7"/>
      <c r="J50" s="7"/>
      <c r="K50" s="7"/>
      <c r="L50" s="7"/>
      <c r="M50" s="7"/>
      <c r="N50" s="7"/>
      <c r="O50" s="7"/>
      <c r="P50" s="76" t="str">
        <f>IF(入力シート!$D57=1,"■","□")</f>
        <v>□</v>
      </c>
      <c r="Q50" s="2" t="s">
        <v>28</v>
      </c>
      <c r="R50" s="9"/>
      <c r="S50" s="7" t="str">
        <f>IF(入力シート!$D57="","□",IF(入力シート!$D57=0,"■","□"))</f>
        <v>□</v>
      </c>
      <c r="T50" s="2" t="s">
        <v>29</v>
      </c>
      <c r="V50" s="9"/>
      <c r="W50" s="319" t="str">
        <f>IF(AND(入力シート!D$58="", 入力シート!D$60="", 入力シート!D$62="",入力シート!D$64="", 入力シート!D$66=""),"「はい」の項目について内容と対策を記入してください",IF( 入力シート!D$58&lt;&gt;"","1. "&amp; 入力シート!D$58&amp;"／","")&amp;IF(入力シート!D$60&lt;&gt;"","2. "&amp; 入力シート!D$60&amp;"／","")&amp;IF(入力シート!D$62&lt;&gt;"","3. "&amp; 入力シート!D$62&amp;"／","")&amp;IF(入力シート!D$64&lt;&gt;"","4. "&amp; 入力シート!D$64&amp;"／","")&amp;IF(入力シート!D$66&lt;&gt;"","5. "&amp; 入力シート!D$66&amp;"／",""))</f>
        <v>「はい」の項目について内容と対策を記入してください</v>
      </c>
      <c r="X50" s="320"/>
      <c r="Y50" s="320"/>
      <c r="Z50" s="320"/>
      <c r="AA50" s="320"/>
      <c r="AB50" s="320"/>
      <c r="AC50" s="320"/>
      <c r="AD50" s="320"/>
      <c r="AE50" s="320"/>
      <c r="AF50" s="320"/>
      <c r="AG50" s="320"/>
      <c r="AH50" s="320"/>
      <c r="AI50" s="320"/>
      <c r="AJ50" s="320"/>
      <c r="AK50" s="320"/>
      <c r="AL50" s="320"/>
      <c r="AM50" s="320"/>
      <c r="AN50" s="321"/>
    </row>
    <row r="51" spans="1:40" ht="12" customHeight="1" x14ac:dyDescent="0.15">
      <c r="A51" s="22"/>
      <c r="B51" s="45"/>
      <c r="C51" s="46" t="s">
        <v>58</v>
      </c>
      <c r="L51" s="47"/>
      <c r="M51" s="47"/>
      <c r="N51" s="47"/>
      <c r="O51" s="47"/>
      <c r="Q51" s="45"/>
      <c r="R51" s="9"/>
      <c r="T51" s="45"/>
      <c r="V51" s="9"/>
      <c r="W51" s="322"/>
      <c r="X51" s="323"/>
      <c r="Y51" s="323"/>
      <c r="Z51" s="323"/>
      <c r="AA51" s="323"/>
      <c r="AB51" s="323"/>
      <c r="AC51" s="323"/>
      <c r="AD51" s="323"/>
      <c r="AE51" s="323"/>
      <c r="AF51" s="323"/>
      <c r="AG51" s="323"/>
      <c r="AH51" s="323"/>
      <c r="AI51" s="323"/>
      <c r="AJ51" s="323"/>
      <c r="AK51" s="323"/>
      <c r="AL51" s="323"/>
      <c r="AM51" s="323"/>
      <c r="AN51" s="324"/>
    </row>
    <row r="52" spans="1:40" ht="16.5" customHeight="1" x14ac:dyDescent="0.15">
      <c r="A52" s="22"/>
      <c r="B52" s="2" t="s">
        <v>55</v>
      </c>
      <c r="P52" s="8" t="str">
        <f>IF(入力シート!$D59=1,"■","□")</f>
        <v>□</v>
      </c>
      <c r="Q52" s="2" t="s">
        <v>28</v>
      </c>
      <c r="R52" s="9"/>
      <c r="S52" s="7" t="str">
        <f>IF(入力シート!$D59="","□",IF(入力シート!$D59=0,"■","□"))</f>
        <v>□</v>
      </c>
      <c r="T52" s="2" t="s">
        <v>29</v>
      </c>
      <c r="V52" s="9"/>
      <c r="W52" s="322"/>
      <c r="X52" s="323"/>
      <c r="Y52" s="323"/>
      <c r="Z52" s="323"/>
      <c r="AA52" s="323"/>
      <c r="AB52" s="323"/>
      <c r="AC52" s="323"/>
      <c r="AD52" s="323"/>
      <c r="AE52" s="323"/>
      <c r="AF52" s="323"/>
      <c r="AG52" s="323"/>
      <c r="AH52" s="323"/>
      <c r="AI52" s="323"/>
      <c r="AJ52" s="323"/>
      <c r="AK52" s="323"/>
      <c r="AL52" s="323"/>
      <c r="AM52" s="323"/>
      <c r="AN52" s="324"/>
    </row>
    <row r="53" spans="1:40" ht="16.5" customHeight="1" x14ac:dyDescent="0.15">
      <c r="A53" s="22"/>
      <c r="B53" s="2" t="s">
        <v>56</v>
      </c>
      <c r="P53" s="8" t="str">
        <f>IF(入力シート!$D61=1,"■","□")</f>
        <v>□</v>
      </c>
      <c r="Q53" s="2" t="s">
        <v>28</v>
      </c>
      <c r="R53" s="9"/>
      <c r="S53" s="7" t="str">
        <f>IF(入力シート!$D61="","□",IF(入力シート!$D61=0,"■","□"))</f>
        <v>□</v>
      </c>
      <c r="T53" s="2" t="s">
        <v>29</v>
      </c>
      <c r="V53" s="9"/>
      <c r="W53" s="322"/>
      <c r="X53" s="323"/>
      <c r="Y53" s="323"/>
      <c r="Z53" s="323"/>
      <c r="AA53" s="323"/>
      <c r="AB53" s="323"/>
      <c r="AC53" s="323"/>
      <c r="AD53" s="323"/>
      <c r="AE53" s="323"/>
      <c r="AF53" s="323"/>
      <c r="AG53" s="323"/>
      <c r="AH53" s="323"/>
      <c r="AI53" s="323"/>
      <c r="AJ53" s="323"/>
      <c r="AK53" s="323"/>
      <c r="AL53" s="323"/>
      <c r="AM53" s="323"/>
      <c r="AN53" s="324"/>
    </row>
    <row r="54" spans="1:40" ht="16.5" customHeight="1" x14ac:dyDescent="0.15">
      <c r="A54" s="22"/>
      <c r="B54" s="2" t="s">
        <v>144</v>
      </c>
      <c r="P54" s="8" t="str">
        <f>IF(入力シート!$D63=1,"■","□")</f>
        <v>□</v>
      </c>
      <c r="Q54" s="2" t="s">
        <v>28</v>
      </c>
      <c r="R54" s="9"/>
      <c r="S54" s="7" t="str">
        <f>IF(入力シート!$D63="","□",IF(入力シート!$D63=0,"■","□"))</f>
        <v>□</v>
      </c>
      <c r="T54" s="2" t="s">
        <v>29</v>
      </c>
      <c r="V54" s="9"/>
      <c r="W54" s="322"/>
      <c r="X54" s="323"/>
      <c r="Y54" s="323"/>
      <c r="Z54" s="323"/>
      <c r="AA54" s="323"/>
      <c r="AB54" s="323"/>
      <c r="AC54" s="323"/>
      <c r="AD54" s="323"/>
      <c r="AE54" s="323"/>
      <c r="AF54" s="323"/>
      <c r="AG54" s="323"/>
      <c r="AH54" s="323"/>
      <c r="AI54" s="323"/>
      <c r="AJ54" s="323"/>
      <c r="AK54" s="323"/>
      <c r="AL54" s="323"/>
      <c r="AM54" s="323"/>
      <c r="AN54" s="324"/>
    </row>
    <row r="55" spans="1:40" ht="15" customHeight="1" x14ac:dyDescent="0.15">
      <c r="A55" s="22"/>
      <c r="B55" s="2" t="s">
        <v>31</v>
      </c>
      <c r="P55" s="8" t="str">
        <f>IF(入力シート!$D65=1,"■","□")</f>
        <v>□</v>
      </c>
      <c r="Q55" s="2" t="s">
        <v>28</v>
      </c>
      <c r="R55" s="9"/>
      <c r="S55" s="7" t="str">
        <f>IF(入力シート!$D65="","□",IF(入力シート!$D65=0,"■","□"))</f>
        <v>□</v>
      </c>
      <c r="T55" s="2" t="s">
        <v>29</v>
      </c>
      <c r="V55" s="9"/>
      <c r="W55" s="322"/>
      <c r="X55" s="323"/>
      <c r="Y55" s="323"/>
      <c r="Z55" s="323"/>
      <c r="AA55" s="323"/>
      <c r="AB55" s="323"/>
      <c r="AC55" s="323"/>
      <c r="AD55" s="323"/>
      <c r="AE55" s="323"/>
      <c r="AF55" s="323"/>
      <c r="AG55" s="323"/>
      <c r="AH55" s="323"/>
      <c r="AI55" s="323"/>
      <c r="AJ55" s="323"/>
      <c r="AK55" s="323"/>
      <c r="AL55" s="323"/>
      <c r="AM55" s="323"/>
      <c r="AN55" s="324"/>
    </row>
    <row r="56" spans="1:40" ht="4.5" customHeight="1" thickBot="1" x14ac:dyDescent="0.2">
      <c r="A56" s="48"/>
      <c r="B56" s="49"/>
      <c r="C56" s="49"/>
      <c r="D56" s="49"/>
      <c r="E56" s="49"/>
      <c r="F56" s="49"/>
      <c r="G56" s="49"/>
      <c r="H56" s="49"/>
      <c r="I56" s="49"/>
      <c r="J56" s="49"/>
      <c r="K56" s="49"/>
      <c r="L56" s="49"/>
      <c r="M56" s="49"/>
      <c r="N56" s="49"/>
      <c r="O56" s="49"/>
      <c r="P56" s="49"/>
      <c r="Q56" s="49"/>
      <c r="R56" s="49"/>
      <c r="S56" s="49"/>
      <c r="T56" s="49"/>
      <c r="U56" s="49"/>
      <c r="V56" s="49"/>
      <c r="W56" s="325"/>
      <c r="X56" s="326"/>
      <c r="Y56" s="326"/>
      <c r="Z56" s="326"/>
      <c r="AA56" s="326"/>
      <c r="AB56" s="326"/>
      <c r="AC56" s="326"/>
      <c r="AD56" s="326"/>
      <c r="AE56" s="326"/>
      <c r="AF56" s="326"/>
      <c r="AG56" s="326"/>
      <c r="AH56" s="326"/>
      <c r="AI56" s="326"/>
      <c r="AJ56" s="326"/>
      <c r="AK56" s="326"/>
      <c r="AL56" s="326"/>
      <c r="AM56" s="326"/>
      <c r="AN56" s="327"/>
    </row>
    <row r="57" spans="1:40" x14ac:dyDescent="0.15">
      <c r="A57" s="50" t="s">
        <v>22</v>
      </c>
      <c r="O57" s="118" t="str">
        <f>IF(入力シート!D81="","","※"&amp;入力シート!D81)&amp;IF(入力シート!D67=1,"　※紙の許可証を郵送","")</f>
        <v/>
      </c>
      <c r="AN57" s="51"/>
    </row>
    <row r="58" spans="1:40" ht="14.25" customHeight="1" x14ac:dyDescent="0.15">
      <c r="A58" s="52"/>
      <c r="B58" s="8" t="s">
        <v>38</v>
      </c>
      <c r="E58" s="2"/>
      <c r="F58" s="6" t="str">
        <f>IF(入力シート!$D78=1,"■","□")</f>
        <v>□</v>
      </c>
      <c r="G58" s="53" t="s">
        <v>39</v>
      </c>
      <c r="H58" s="53"/>
      <c r="I58" s="53"/>
      <c r="J58" s="77" t="str">
        <f>IF(入力シート!$D78="","□",IF(入力シート!$D78=0,"■","□"))</f>
        <v>□</v>
      </c>
      <c r="K58" s="53" t="s">
        <v>34</v>
      </c>
      <c r="L58" s="53"/>
      <c r="M58" s="54"/>
      <c r="N58" s="2"/>
      <c r="O58" s="55" t="s">
        <v>37</v>
      </c>
      <c r="P58" s="55"/>
      <c r="Q58" s="55"/>
      <c r="R58" s="55"/>
      <c r="S58" s="55"/>
      <c r="T58" s="3" t="s">
        <v>52</v>
      </c>
      <c r="U58" s="56"/>
      <c r="V58" s="313" t="str">
        <f>IF(入力シート!D75="","",LEFT(入力シート!D75,4)&amp;"年"&amp;MID(入力シート!D75,5,2)&amp;"月"&amp;RIGHT(入力シート!D75,2)&amp;"日")</f>
        <v/>
      </c>
      <c r="W58" s="313"/>
      <c r="X58" s="313"/>
      <c r="Y58" s="313"/>
      <c r="Z58" s="313"/>
      <c r="AA58" s="313"/>
      <c r="AB58" s="313"/>
      <c r="AC58" s="313"/>
      <c r="AN58" s="57"/>
    </row>
    <row r="59" spans="1:40" ht="17.25" customHeight="1" x14ac:dyDescent="0.15">
      <c r="A59" s="52"/>
      <c r="B59" s="8" t="s">
        <v>157</v>
      </c>
      <c r="C59" s="55"/>
      <c r="D59" s="55"/>
      <c r="E59" s="54"/>
      <c r="F59" s="56" t="str">
        <f>IF(入力シート!$D79=1,"■","□")</f>
        <v>□</v>
      </c>
      <c r="G59" s="53" t="s">
        <v>120</v>
      </c>
      <c r="H59" s="53"/>
      <c r="I59" s="53"/>
      <c r="J59" s="77" t="str">
        <f>IF(入力シート!$D79=2,"■","□")</f>
        <v>□</v>
      </c>
      <c r="K59" s="53" t="s">
        <v>17</v>
      </c>
      <c r="L59" s="53"/>
      <c r="M59" s="45"/>
      <c r="N59" s="54"/>
      <c r="O59" s="55" t="s">
        <v>63</v>
      </c>
      <c r="Q59" s="55"/>
      <c r="R59" s="55"/>
      <c r="T59" s="56" t="str">
        <f>IF(入力シート!$D79=1,"■","□")</f>
        <v>□</v>
      </c>
      <c r="U59" s="53" t="s">
        <v>40</v>
      </c>
      <c r="V59" s="53"/>
      <c r="W59" s="77" t="str">
        <f>IF(入力シート!$D79=2,"■","□")</f>
        <v>□</v>
      </c>
      <c r="X59" s="53" t="s">
        <v>35</v>
      </c>
      <c r="Y59" s="314" t="str">
        <f>IF(入力シート!D76="","",入力シート!D76)</f>
        <v/>
      </c>
      <c r="Z59" s="314"/>
      <c r="AA59" s="66" t="s">
        <v>36</v>
      </c>
      <c r="AB59" s="314" t="str">
        <f>IF(入力シート!D77="","",IF(入力シート!D77&lt;10,"0"&amp;入力シート!D77,入力シート!D77))</f>
        <v/>
      </c>
      <c r="AC59" s="314"/>
      <c r="AD59" s="55"/>
      <c r="AE59" s="55"/>
      <c r="AF59" s="55"/>
      <c r="AG59" s="55"/>
      <c r="AH59" s="55"/>
      <c r="AI59" s="55" t="s">
        <v>15</v>
      </c>
      <c r="AJ59" s="55"/>
      <c r="AK59" s="313">
        <f>入力シート!$D$80</f>
        <v>0</v>
      </c>
      <c r="AL59" s="313"/>
      <c r="AM59" s="55" t="s">
        <v>16</v>
      </c>
      <c r="AN59" s="58"/>
    </row>
    <row r="60" spans="1:40" ht="4.5" customHeight="1" x14ac:dyDescent="0.15">
      <c r="A60" s="59"/>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60"/>
    </row>
    <row r="61" spans="1:40" ht="25.5" customHeight="1" x14ac:dyDescent="0.15">
      <c r="A61" s="354" t="s">
        <v>121</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row>
    <row r="62" spans="1:40" ht="12.75" customHeight="1" x14ac:dyDescent="0.15">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row>
    <row r="63" spans="1:40" ht="12.75" customHeight="1" x14ac:dyDescent="0.15">
      <c r="A63" s="61" t="s">
        <v>19</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row>
    <row r="64" spans="1:40" ht="15.75" customHeight="1" x14ac:dyDescent="0.15">
      <c r="A64" s="8" t="s">
        <v>18</v>
      </c>
    </row>
    <row r="65" spans="2:40" ht="27" customHeight="1" x14ac:dyDescent="0.15">
      <c r="B65" s="353" t="s">
        <v>105</v>
      </c>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row>
    <row r="66" spans="2:40" ht="14.25" customHeight="1" x14ac:dyDescent="0.15">
      <c r="B66" s="352" t="s">
        <v>57</v>
      </c>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row>
    <row r="67" spans="2:40" ht="14.25" customHeight="1" x14ac:dyDescent="0.15">
      <c r="B67" s="353" t="s">
        <v>106</v>
      </c>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row>
    <row r="68" spans="2:40" ht="14.25" customHeight="1" x14ac:dyDescent="0.15">
      <c r="B68" s="352" t="s">
        <v>115</v>
      </c>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row>
    <row r="69" spans="2:40" ht="26.25" customHeight="1" x14ac:dyDescent="0.15">
      <c r="B69" s="353" t="s">
        <v>107</v>
      </c>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row>
    <row r="70" spans="2:40" ht="15.75" customHeight="1" x14ac:dyDescent="0.15">
      <c r="B70" s="352" t="s">
        <v>108</v>
      </c>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row>
    <row r="71" spans="2:40" ht="15.75" customHeight="1" x14ac:dyDescent="0.15"/>
    <row r="72" spans="2:40" ht="15.75" customHeight="1" x14ac:dyDescent="0.15"/>
    <row r="73" spans="2:40" ht="15.75" customHeight="1" x14ac:dyDescent="0.15"/>
  </sheetData>
  <mergeCells count="52">
    <mergeCell ref="A20:J20"/>
    <mergeCell ref="K20:AN20"/>
    <mergeCell ref="B70:AN70"/>
    <mergeCell ref="B65:AN65"/>
    <mergeCell ref="B67:AN67"/>
    <mergeCell ref="B68:AN68"/>
    <mergeCell ref="B69:AN69"/>
    <mergeCell ref="A61:AN62"/>
    <mergeCell ref="AK59:AL59"/>
    <mergeCell ref="B66:AN66"/>
    <mergeCell ref="F46:AN48"/>
    <mergeCell ref="K41:AL42"/>
    <mergeCell ref="C39:AL39"/>
    <mergeCell ref="C44:AL44"/>
    <mergeCell ref="F37:I37"/>
    <mergeCell ref="N22:O22"/>
    <mergeCell ref="D1:H1"/>
    <mergeCell ref="S10:AM10"/>
    <mergeCell ref="N2:AD2"/>
    <mergeCell ref="AE3:AG3"/>
    <mergeCell ref="Z7:AM7"/>
    <mergeCell ref="AL3:AM3"/>
    <mergeCell ref="AI3:AJ3"/>
    <mergeCell ref="I7:U7"/>
    <mergeCell ref="H10:O10"/>
    <mergeCell ref="K8:W8"/>
    <mergeCell ref="AA8:AM8"/>
    <mergeCell ref="AH9:AM9"/>
    <mergeCell ref="I9:AA9"/>
    <mergeCell ref="S11:Z11"/>
    <mergeCell ref="V58:AC58"/>
    <mergeCell ref="Y59:Z59"/>
    <mergeCell ref="AB59:AC59"/>
    <mergeCell ref="W24:AL24"/>
    <mergeCell ref="B15:AM15"/>
    <mergeCell ref="W50:AN56"/>
    <mergeCell ref="A21:E22"/>
    <mergeCell ref="N21:T21"/>
    <mergeCell ref="A19:J19"/>
    <mergeCell ref="AD11:AM11"/>
    <mergeCell ref="AD13:AM13"/>
    <mergeCell ref="P13:Z13"/>
    <mergeCell ref="G13:M13"/>
    <mergeCell ref="G11:O11"/>
    <mergeCell ref="A46:E48"/>
    <mergeCell ref="U21:Y22"/>
    <mergeCell ref="A26:AN32"/>
    <mergeCell ref="H23:I23"/>
    <mergeCell ref="A23:E23"/>
    <mergeCell ref="F21:L21"/>
    <mergeCell ref="F22:G22"/>
    <mergeCell ref="Z21:AH21"/>
  </mergeCells>
  <phoneticPr fontId="1"/>
  <printOptions horizontalCentered="1" verticalCentered="1"/>
  <pageMargins left="0.39370078740157483" right="0.39370078740157483" top="0.19685039370078741"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461E-495C-44C4-B257-59712511F1F7}">
  <dimension ref="A1:P43"/>
  <sheetViews>
    <sheetView view="pageBreakPreview" zoomScale="85" zoomScaleNormal="85" zoomScaleSheetLayoutView="85" zoomScalePageLayoutView="85" workbookViewId="0">
      <selection activeCell="B13" sqref="B13"/>
    </sheetView>
  </sheetViews>
  <sheetFormatPr defaultRowHeight="13.5" x14ac:dyDescent="0.15"/>
  <cols>
    <col min="1" max="1" width="22.625" customWidth="1"/>
    <col min="2" max="13" width="6.25" customWidth="1"/>
    <col min="14" max="14" width="7" style="196" customWidth="1"/>
    <col min="15" max="15" width="91.125" style="196" customWidth="1"/>
  </cols>
  <sheetData>
    <row r="1" spans="1:16" ht="15" customHeight="1" x14ac:dyDescent="0.15">
      <c r="A1" s="196" t="s">
        <v>271</v>
      </c>
      <c r="B1" s="196"/>
      <c r="C1" s="196"/>
      <c r="D1" s="196"/>
      <c r="E1" s="196"/>
      <c r="F1" s="196"/>
      <c r="G1" s="196"/>
      <c r="H1" s="196"/>
      <c r="I1" s="196"/>
      <c r="J1" s="196"/>
      <c r="K1" s="196"/>
      <c r="L1" s="196"/>
      <c r="M1" s="196"/>
    </row>
    <row r="2" spans="1:16" ht="15" customHeight="1" x14ac:dyDescent="0.15">
      <c r="B2" s="196"/>
      <c r="C2" s="196"/>
      <c r="D2" s="196"/>
      <c r="E2" s="196"/>
      <c r="F2" s="196"/>
      <c r="G2" s="196"/>
      <c r="H2" s="196"/>
      <c r="I2" s="382">
        <v>45041</v>
      </c>
      <c r="J2" s="382"/>
      <c r="K2" s="382"/>
      <c r="L2" s="233" t="s">
        <v>377</v>
      </c>
      <c r="M2" s="196"/>
    </row>
    <row r="3" spans="1:16" ht="18.75" x14ac:dyDescent="0.15">
      <c r="A3" s="363" t="s">
        <v>272</v>
      </c>
      <c r="B3" s="363"/>
      <c r="C3" s="363"/>
      <c r="D3" s="363"/>
      <c r="E3" s="363"/>
      <c r="F3" s="363"/>
      <c r="G3" s="363"/>
      <c r="H3" s="363"/>
      <c r="I3" s="363"/>
      <c r="J3" s="363"/>
      <c r="K3" s="363"/>
      <c r="L3" s="363"/>
      <c r="M3" s="363"/>
      <c r="N3" s="234" t="s">
        <v>308</v>
      </c>
      <c r="O3" s="234"/>
    </row>
    <row r="4" spans="1:16" ht="15" customHeight="1" x14ac:dyDescent="0.15">
      <c r="A4" s="196"/>
      <c r="B4" s="196"/>
      <c r="C4" s="196"/>
      <c r="D4" s="196"/>
      <c r="E4" s="196"/>
      <c r="F4" s="196"/>
      <c r="G4" s="196"/>
      <c r="H4" s="196"/>
      <c r="I4" s="196"/>
      <c r="J4" s="196"/>
      <c r="K4" s="196"/>
      <c r="L4" s="196"/>
      <c r="M4" s="196"/>
    </row>
    <row r="5" spans="1:16" s="217" customFormat="1" ht="15" customHeight="1" x14ac:dyDescent="0.15">
      <c r="A5" s="204"/>
      <c r="B5" s="204"/>
      <c r="C5" s="204"/>
      <c r="D5" s="204"/>
      <c r="E5" s="204"/>
      <c r="F5" s="204"/>
      <c r="H5" s="215"/>
      <c r="K5" s="215"/>
      <c r="L5" s="216" t="str">
        <f>"西暦"&amp;IF(入力シート!D2="","　　　　　年　　　　月　　　　日","　"&amp;LEFT(入力シート!D2,4)&amp;" 年　"&amp;MID(入力シート!D2,5,2)&amp;" 月　"&amp;RIGHT(入力シート!D2,2)&amp;" 日")</f>
        <v>西暦　　　　　年　　　　月　　　　日</v>
      </c>
      <c r="M5" s="215"/>
      <c r="N5" s="381" t="s">
        <v>322</v>
      </c>
      <c r="O5" s="373" t="s">
        <v>376</v>
      </c>
      <c r="P5" s="215"/>
    </row>
    <row r="6" spans="1:16" ht="15" customHeight="1" x14ac:dyDescent="0.15">
      <c r="A6" s="204" t="s">
        <v>274</v>
      </c>
      <c r="B6" s="204"/>
      <c r="C6" s="204"/>
      <c r="D6" s="204"/>
      <c r="E6" s="204"/>
      <c r="F6" s="204"/>
      <c r="G6" s="204"/>
      <c r="H6" s="204"/>
      <c r="I6" s="204"/>
      <c r="J6" s="204"/>
      <c r="K6" s="204"/>
      <c r="L6" s="204"/>
      <c r="M6" s="204"/>
      <c r="N6" s="381"/>
      <c r="O6" s="373"/>
    </row>
    <row r="7" spans="1:16" ht="15" customHeight="1" x14ac:dyDescent="0.15">
      <c r="A7" s="204" t="s">
        <v>275</v>
      </c>
      <c r="B7" s="204"/>
      <c r="C7" s="204"/>
      <c r="D7" s="204"/>
      <c r="E7" s="204"/>
      <c r="F7" s="204"/>
      <c r="G7" s="204"/>
      <c r="H7" s="204"/>
      <c r="I7" s="204"/>
      <c r="J7" s="204"/>
      <c r="K7" s="204"/>
      <c r="L7" s="204"/>
      <c r="M7" s="204"/>
      <c r="N7" s="381"/>
      <c r="O7" s="373"/>
    </row>
    <row r="8" spans="1:16" ht="15" customHeight="1" x14ac:dyDescent="0.15">
      <c r="A8" s="204"/>
      <c r="B8" s="204"/>
      <c r="C8" s="204"/>
      <c r="D8" s="204"/>
      <c r="E8" s="204"/>
      <c r="F8" s="204"/>
      <c r="G8" s="204"/>
      <c r="H8" s="204"/>
      <c r="I8" s="204"/>
      <c r="J8" s="204"/>
      <c r="K8" s="204"/>
      <c r="L8" s="204"/>
      <c r="M8" s="204"/>
      <c r="N8" s="381"/>
      <c r="O8" s="373"/>
    </row>
    <row r="9" spans="1:16" ht="15" customHeight="1" x14ac:dyDescent="0.15">
      <c r="A9" s="364" t="s">
        <v>276</v>
      </c>
      <c r="B9" s="364"/>
      <c r="C9" s="364"/>
      <c r="D9" s="364"/>
      <c r="E9" s="364"/>
      <c r="F9" s="364"/>
      <c r="G9" s="364"/>
      <c r="H9" s="364"/>
      <c r="I9" s="364"/>
      <c r="J9" s="364"/>
      <c r="K9" s="364"/>
      <c r="L9" s="364"/>
      <c r="M9" s="364"/>
      <c r="N9" s="381"/>
      <c r="O9" s="373"/>
    </row>
    <row r="10" spans="1:16" ht="15" customHeight="1" x14ac:dyDescent="0.15">
      <c r="A10" s="364" t="s">
        <v>277</v>
      </c>
      <c r="B10" s="364"/>
      <c r="C10" s="364"/>
      <c r="D10" s="364"/>
      <c r="E10" s="364"/>
      <c r="F10" s="364"/>
      <c r="G10" s="364"/>
      <c r="H10" s="364"/>
      <c r="I10" s="364"/>
      <c r="J10" s="364"/>
      <c r="K10" s="364"/>
      <c r="L10" s="364"/>
      <c r="M10" s="364"/>
      <c r="N10" s="381"/>
      <c r="O10" s="373"/>
    </row>
    <row r="11" spans="1:16" ht="15" customHeight="1" x14ac:dyDescent="0.15">
      <c r="A11" s="196"/>
      <c r="B11" s="196"/>
      <c r="C11" s="196"/>
      <c r="D11" s="196"/>
      <c r="E11" s="196"/>
      <c r="F11" s="196"/>
      <c r="G11" s="196"/>
      <c r="H11" s="196"/>
      <c r="I11" s="196"/>
      <c r="J11" s="196"/>
      <c r="K11" s="196"/>
      <c r="L11" s="196"/>
      <c r="M11" s="196"/>
      <c r="N11" s="381"/>
      <c r="O11" s="373"/>
    </row>
    <row r="12" spans="1:16" ht="15" customHeight="1" x14ac:dyDescent="0.15">
      <c r="A12" s="383" t="s">
        <v>278</v>
      </c>
      <c r="B12" s="383"/>
      <c r="C12" s="383"/>
      <c r="D12" s="383"/>
      <c r="E12" s="383"/>
      <c r="F12" s="383"/>
      <c r="G12" s="383"/>
      <c r="H12" s="383"/>
      <c r="I12" s="383"/>
      <c r="J12" s="383"/>
      <c r="K12" s="383"/>
      <c r="L12" s="383"/>
      <c r="M12" s="383"/>
      <c r="N12" s="381"/>
      <c r="O12" s="373"/>
    </row>
    <row r="13" spans="1:16" ht="24" customHeight="1" x14ac:dyDescent="0.15">
      <c r="A13" s="206" t="s">
        <v>279</v>
      </c>
      <c r="B13" s="205"/>
      <c r="C13" s="203" t="str">
        <f>IF(入力シート!$D$5=0,"",入力シート!$D$5)&amp;IF(入力シート!$D$6=0,"","　"&amp;入力シート!$D$6)&amp;IF(入力シート!$D$7=0,"","　"&amp;入力シート!$D$7)</f>
        <v>　</v>
      </c>
      <c r="D13" s="200"/>
      <c r="E13" s="200"/>
      <c r="F13" s="200"/>
      <c r="G13" s="200"/>
      <c r="H13" s="200"/>
      <c r="I13" s="200"/>
      <c r="J13" s="200"/>
      <c r="K13" s="200"/>
      <c r="L13" s="200"/>
      <c r="M13" s="201"/>
      <c r="N13" s="381"/>
      <c r="O13" s="373"/>
    </row>
    <row r="14" spans="1:16" ht="24" customHeight="1" x14ac:dyDescent="0.15">
      <c r="A14" s="206" t="s">
        <v>280</v>
      </c>
      <c r="B14" s="205"/>
      <c r="C14" s="203" t="str">
        <f>IF(入力シート!$D$14="","",入力シート!$D$14)</f>
        <v/>
      </c>
      <c r="D14" s="200"/>
      <c r="E14" s="200"/>
      <c r="F14" s="200"/>
      <c r="G14" s="200"/>
      <c r="H14" s="200"/>
      <c r="I14" s="200"/>
      <c r="J14" s="200"/>
      <c r="K14" s="200"/>
      <c r="L14" s="200"/>
      <c r="M14" s="201"/>
      <c r="N14" s="381"/>
      <c r="O14" s="373"/>
    </row>
    <row r="15" spans="1:16" ht="24" customHeight="1" x14ac:dyDescent="0.15">
      <c r="A15" s="206" t="s">
        <v>281</v>
      </c>
      <c r="B15" s="205"/>
      <c r="C15" s="203" t="str">
        <f>IF(入力シート!$D$3="","",入力シート!$D$3)</f>
        <v/>
      </c>
      <c r="D15" s="200"/>
      <c r="E15" s="200"/>
      <c r="F15" s="200"/>
      <c r="G15" s="200"/>
      <c r="H15" s="200"/>
      <c r="I15" s="200"/>
      <c r="J15" s="200"/>
      <c r="K15" s="200"/>
      <c r="L15" s="200"/>
      <c r="M15" s="201"/>
      <c r="N15" s="381"/>
      <c r="O15" s="373"/>
    </row>
    <row r="16" spans="1:16" ht="24" customHeight="1" x14ac:dyDescent="0.15">
      <c r="A16" s="207" t="s">
        <v>353</v>
      </c>
      <c r="B16" s="219" t="s">
        <v>293</v>
      </c>
      <c r="C16" s="204" t="str">
        <f>IF(入力シート!$D$9="","",LEFT(入力シート!$D$9,3)&amp;"-"&amp;RIGHT(入力シート!$D$9,4))</f>
        <v/>
      </c>
      <c r="D16" s="196"/>
      <c r="E16" s="204" t="str">
        <f>IF(入力シート!$D$10="","",入力シート!$D$10)</f>
        <v/>
      </c>
      <c r="F16" s="196"/>
      <c r="G16" s="196"/>
      <c r="H16" s="196"/>
      <c r="I16" s="196"/>
      <c r="J16" s="196"/>
      <c r="K16" s="196"/>
      <c r="L16" s="196"/>
      <c r="M16" s="197"/>
      <c r="N16" s="381"/>
      <c r="O16" s="373"/>
    </row>
    <row r="17" spans="1:15" ht="24" customHeight="1" x14ac:dyDescent="0.15">
      <c r="A17" s="207"/>
      <c r="B17" s="202" t="s">
        <v>294</v>
      </c>
      <c r="C17" s="204" t="str">
        <f>IF(入力シート!$D$11="","",入力シート!$D$11)</f>
        <v/>
      </c>
      <c r="D17" s="196"/>
      <c r="E17" s="196"/>
      <c r="F17" s="196"/>
      <c r="G17" s="196"/>
      <c r="H17" s="196" t="s">
        <v>296</v>
      </c>
      <c r="I17" s="204" t="str">
        <f>IF(入力シート!$D$12="","",入力シート!$D$12)</f>
        <v/>
      </c>
      <c r="J17" s="196"/>
      <c r="K17" s="196"/>
      <c r="L17" s="196"/>
      <c r="M17" s="197"/>
      <c r="N17" s="381"/>
      <c r="O17" s="373"/>
    </row>
    <row r="18" spans="1:15" ht="24" customHeight="1" x14ac:dyDescent="0.15">
      <c r="A18" s="208"/>
      <c r="B18" s="221" t="s">
        <v>295</v>
      </c>
      <c r="C18" s="213" t="str">
        <f>IF(入力シート!$D$13="","",入力シート!$D$13)</f>
        <v/>
      </c>
      <c r="D18" s="198"/>
      <c r="E18" s="198"/>
      <c r="F18" s="198"/>
      <c r="G18" s="198"/>
      <c r="H18" s="198"/>
      <c r="I18" s="198"/>
      <c r="J18" s="198"/>
      <c r="K18" s="198"/>
      <c r="L18" s="198"/>
      <c r="M18" s="199"/>
      <c r="N18" s="381"/>
      <c r="O18" s="373"/>
    </row>
    <row r="19" spans="1:15" ht="24" customHeight="1" x14ac:dyDescent="0.15">
      <c r="A19" s="206" t="s">
        <v>282</v>
      </c>
      <c r="B19" s="205"/>
      <c r="C19" s="203" t="str">
        <f>IF(入力シート!$D$19="","",入力シート!$D$19)</f>
        <v/>
      </c>
      <c r="D19" s="200"/>
      <c r="E19" s="200"/>
      <c r="F19" s="200"/>
      <c r="G19" s="200"/>
      <c r="H19" s="200"/>
      <c r="I19" s="200"/>
      <c r="J19" s="200"/>
      <c r="K19" s="200"/>
      <c r="L19" s="200"/>
      <c r="M19" s="201"/>
      <c r="N19" s="235"/>
      <c r="O19" s="204"/>
    </row>
    <row r="20" spans="1:15" ht="24" customHeight="1" x14ac:dyDescent="0.15">
      <c r="A20" s="282" t="s">
        <v>292</v>
      </c>
      <c r="B20" s="205"/>
      <c r="C20" s="203" t="str">
        <f>IF(入力シート!$D$20="","",入力シート!$D$20)</f>
        <v/>
      </c>
      <c r="D20" s="200"/>
      <c r="E20" s="200"/>
      <c r="F20" s="200"/>
      <c r="G20" s="200"/>
      <c r="H20" s="200"/>
      <c r="I20" s="200"/>
      <c r="J20" s="200"/>
      <c r="K20" s="200"/>
      <c r="L20" s="200"/>
      <c r="M20" s="201"/>
      <c r="N20" s="235"/>
      <c r="O20" s="204"/>
    </row>
    <row r="21" spans="1:15" ht="24" customHeight="1" x14ac:dyDescent="0.15">
      <c r="A21" s="206" t="s">
        <v>354</v>
      </c>
      <c r="B21" s="205"/>
      <c r="C21" s="203" t="str">
        <f>IF(入力シート!$D$17="","",入力シート!$D$17)</f>
        <v/>
      </c>
      <c r="D21" s="200"/>
      <c r="E21" s="200"/>
      <c r="F21" s="200"/>
      <c r="G21" s="200"/>
      <c r="H21" s="200"/>
      <c r="I21" s="200"/>
      <c r="J21" s="200"/>
      <c r="K21" s="200"/>
      <c r="L21" s="200"/>
      <c r="M21" s="201"/>
      <c r="N21" s="234" t="s">
        <v>309</v>
      </c>
      <c r="O21" s="234"/>
    </row>
    <row r="22" spans="1:15" ht="24" customHeight="1" x14ac:dyDescent="0.15">
      <c r="A22" s="206" t="s">
        <v>283</v>
      </c>
      <c r="B22" s="210" t="str">
        <f>IF(LEN(SUBSTITUTE(SUBSTITUTE(UPPER(入力シート!$D49),"4",""),"L",""))&lt;LEN(入力シート!$D49),"■","□")</f>
        <v>□</v>
      </c>
      <c r="C22" s="203" t="s">
        <v>297</v>
      </c>
      <c r="D22" s="203"/>
      <c r="E22" s="210" t="str">
        <f>IF(LEN(SUBSTITUTE(SUBSTITUTE(UPPER(入力シート!$D49),"4",""),"M",""))&lt;LEN(入力シート!$D49),"■","□")</f>
        <v>□</v>
      </c>
      <c r="F22" s="203" t="s">
        <v>298</v>
      </c>
      <c r="G22" s="203"/>
      <c r="H22" s="210" t="str">
        <f>IF(LEN(SUBSTITUTE(SUBSTITUTE(UPPER(入力シート!$D49),"4",""),"C",""))&lt;LEN(入力シート!$D49),"■","□")</f>
        <v>□</v>
      </c>
      <c r="I22" s="203" t="s">
        <v>299</v>
      </c>
      <c r="J22" s="203"/>
      <c r="K22" s="210" t="str">
        <f>IF(LEN(SUBSTITUTE(SUBSTITUTE(UPPER(入力シート!$D49),"4",""),"A",""))&lt;LEN(入力シート!$D49),"■","□")</f>
        <v>□</v>
      </c>
      <c r="L22" s="203" t="s">
        <v>300</v>
      </c>
      <c r="M22" s="211"/>
      <c r="N22" s="235" t="s">
        <v>312</v>
      </c>
      <c r="O22" s="204" t="s">
        <v>320</v>
      </c>
    </row>
    <row r="23" spans="1:15" ht="24" customHeight="1" x14ac:dyDescent="0.15">
      <c r="A23" s="223" t="s">
        <v>285</v>
      </c>
      <c r="B23" s="224" t="s">
        <v>273</v>
      </c>
      <c r="C23" s="225" t="str">
        <f>IF(入力シート!D21="","　　　　年　　　月　　　日","　"&amp;LEFT(入力シート!D21,4)&amp;" 年　"&amp;MID(入力シート!D21,5,2)&amp;" 月　"&amp;RIGHT(入力シート!D21,2)&amp;" 日")</f>
        <v>　　　　年　　　月　　　日</v>
      </c>
      <c r="D23" s="226"/>
      <c r="E23" s="227"/>
      <c r="F23" s="226"/>
      <c r="G23" s="226" t="s">
        <v>301</v>
      </c>
      <c r="H23" s="226"/>
      <c r="I23" s="239" t="str">
        <f>IF(入力シート!$D$22="","",TEXT(入力シート!$D$22,"hh:mm"))</f>
        <v/>
      </c>
      <c r="J23" s="222" t="s">
        <v>303</v>
      </c>
      <c r="K23" s="238" t="str">
        <f>IF(入力シート!$D$23="","",TEXT(入力シート!$D$23,"hh:mm"))</f>
        <v/>
      </c>
      <c r="L23" s="226"/>
      <c r="M23" s="228" t="s">
        <v>302</v>
      </c>
      <c r="N23" s="235" t="s">
        <v>312</v>
      </c>
      <c r="O23" s="204" t="s">
        <v>318</v>
      </c>
    </row>
    <row r="24" spans="1:15" ht="24" customHeight="1" x14ac:dyDescent="0.15">
      <c r="A24" s="207" t="s">
        <v>286</v>
      </c>
      <c r="B24" s="229" t="s">
        <v>273</v>
      </c>
      <c r="C24" s="219" t="str">
        <f>IF(入力シート!D24="","　　　　年　　　月　　　日","　"&amp;LEFT(入力シート!D24,4)&amp;" 年　"&amp;MID(入力シート!D24,5,2)&amp;" 月　"&amp;RIGHT(入力シート!D24,2)&amp;" 日")</f>
        <v>　　　　年　　　月　　　日</v>
      </c>
      <c r="D24" s="204"/>
      <c r="E24" s="230"/>
      <c r="F24" s="204"/>
      <c r="G24" s="204" t="s">
        <v>301</v>
      </c>
      <c r="H24" s="204"/>
      <c r="I24" s="240" t="str">
        <f>IF(入力シート!$D$25="","",TEXT(入力シート!$D$25,"hh:mm"))</f>
        <v/>
      </c>
      <c r="J24" s="209" t="s">
        <v>303</v>
      </c>
      <c r="K24" s="217" t="str">
        <f>IF(入力シート!$D$26="","",TEXT(入力シート!$D$26,"hh:mm"))</f>
        <v/>
      </c>
      <c r="L24" s="204"/>
      <c r="M24" s="212" t="s">
        <v>302</v>
      </c>
      <c r="N24" s="235" t="s">
        <v>312</v>
      </c>
      <c r="O24" s="204" t="s">
        <v>319</v>
      </c>
    </row>
    <row r="25" spans="1:15" ht="24" customHeight="1" x14ac:dyDescent="0.15">
      <c r="A25" s="207" t="s">
        <v>287</v>
      </c>
      <c r="B25" s="229" t="s">
        <v>273</v>
      </c>
      <c r="C25" s="219" t="str">
        <f>IF(入力シート!D27="","　　　　年　　　月　　　日","　"&amp;LEFT(入力シート!D27,4)&amp;" 年　"&amp;MID(入力シート!D27,5,2)&amp;" 月　"&amp;RIGHT(入力シート!D27,2)&amp;" 日")</f>
        <v>　　　　年　　　月　　　日</v>
      </c>
      <c r="D25" s="204"/>
      <c r="E25" s="230"/>
      <c r="F25" s="204"/>
      <c r="G25" s="204" t="s">
        <v>301</v>
      </c>
      <c r="H25" s="204"/>
      <c r="I25" s="240" t="str">
        <f>IF(入力シート!$D$28="","",TEXT(入力シート!$D$28,"hh:mm"))</f>
        <v/>
      </c>
      <c r="J25" s="209" t="s">
        <v>303</v>
      </c>
      <c r="K25" s="217" t="str">
        <f>IF(入力シート!$D$29="","",TEXT(入力シート!$D$29,"hh:mm"))</f>
        <v/>
      </c>
      <c r="L25" s="204"/>
      <c r="M25" s="212" t="s">
        <v>302</v>
      </c>
      <c r="N25" s="204"/>
    </row>
    <row r="26" spans="1:15" ht="24" customHeight="1" x14ac:dyDescent="0.15">
      <c r="A26" s="207" t="s">
        <v>304</v>
      </c>
      <c r="B26" s="229" t="s">
        <v>273</v>
      </c>
      <c r="C26" s="219" t="str">
        <f>IF(入力シート!D30="","　　　　年　　　月　　　日","　"&amp;LEFT(入力シート!D30,4)&amp;" 年　"&amp;MID(入力シート!D30,5,2)&amp;" 月　"&amp;RIGHT(入力シート!D30,2)&amp;" 日")</f>
        <v>　　　　年　　　月　　　日</v>
      </c>
      <c r="D26" s="204"/>
      <c r="E26" s="230"/>
      <c r="F26" s="204"/>
      <c r="G26" s="204" t="s">
        <v>301</v>
      </c>
      <c r="H26" s="204"/>
      <c r="I26" s="240" t="str">
        <f>IF(入力シート!$D$31="","",TEXT(入力シート!$D$31,"hh:mm"))</f>
        <v/>
      </c>
      <c r="J26" s="209" t="s">
        <v>303</v>
      </c>
      <c r="K26" s="217" t="str">
        <f>IF(入力シート!$D$32="","",TEXT(入力シート!$D$32,"hh:mm"))</f>
        <v/>
      </c>
      <c r="L26" s="204"/>
      <c r="M26" s="212" t="s">
        <v>302</v>
      </c>
      <c r="N26" s="236"/>
      <c r="O26" s="236"/>
    </row>
    <row r="27" spans="1:15" ht="24" customHeight="1" x14ac:dyDescent="0.15">
      <c r="A27" s="208" t="s">
        <v>305</v>
      </c>
      <c r="B27" s="231" t="s">
        <v>273</v>
      </c>
      <c r="C27" s="232" t="str">
        <f>IF(入力シート!D33="","　　　　年　　　月　　　日","　"&amp;LEFT(入力シート!D33,4)&amp;" 年　"&amp;MID(入力シート!D33,5,2)&amp;" 月　"&amp;RIGHT(入力シート!D33,2)&amp;" 日")</f>
        <v>　　　　年　　　月　　　日</v>
      </c>
      <c r="D27" s="213"/>
      <c r="E27" s="220"/>
      <c r="F27" s="213"/>
      <c r="G27" s="213" t="s">
        <v>301</v>
      </c>
      <c r="H27" s="213"/>
      <c r="I27" s="241" t="str">
        <f>IF(入力シート!$D$34="","",TEXT(入力シート!$D$34,"hh:mm"))</f>
        <v/>
      </c>
      <c r="J27" s="218" t="s">
        <v>303</v>
      </c>
      <c r="K27" s="242" t="str">
        <f>IF(入力シート!$D$35="","",TEXT(入力シート!$D$35,"hh:mm"))</f>
        <v/>
      </c>
      <c r="L27" s="213"/>
      <c r="M27" s="214" t="s">
        <v>302</v>
      </c>
      <c r="N27" s="236" t="s">
        <v>310</v>
      </c>
      <c r="O27" s="236"/>
    </row>
    <row r="28" spans="1:15" ht="24" customHeight="1" x14ac:dyDescent="0.15">
      <c r="A28" s="208" t="s">
        <v>307</v>
      </c>
      <c r="B28" s="231"/>
      <c r="C28" s="218" t="str">
        <f>IF(入力シート!D41="","",入力シート!$D$41)</f>
        <v/>
      </c>
      <c r="D28" s="213" t="s">
        <v>306</v>
      </c>
      <c r="E28" s="220"/>
      <c r="F28" s="213"/>
      <c r="G28" s="213"/>
      <c r="H28" s="213"/>
      <c r="I28" s="195"/>
      <c r="J28" s="218"/>
      <c r="K28" s="195"/>
      <c r="L28" s="213"/>
      <c r="M28" s="214"/>
      <c r="N28" s="235" t="s">
        <v>312</v>
      </c>
      <c r="O28" s="204" t="s">
        <v>323</v>
      </c>
    </row>
    <row r="29" spans="1:15" ht="24" customHeight="1" x14ac:dyDescent="0.15">
      <c r="A29" s="366" t="s">
        <v>284</v>
      </c>
      <c r="B29" s="369" t="str">
        <f>IF(入力シート!D36="","",入力シート!$D$36)</f>
        <v/>
      </c>
      <c r="C29" s="370"/>
      <c r="D29" s="370"/>
      <c r="E29" s="370"/>
      <c r="F29" s="370"/>
      <c r="G29" s="370"/>
      <c r="H29" s="370"/>
      <c r="I29" s="370"/>
      <c r="J29" s="370"/>
      <c r="K29" s="370"/>
      <c r="L29" s="370"/>
      <c r="M29" s="371"/>
      <c r="N29" s="204"/>
      <c r="O29" s="204"/>
    </row>
    <row r="30" spans="1:15" ht="24" customHeight="1" x14ac:dyDescent="0.15">
      <c r="A30" s="367"/>
      <c r="B30" s="372"/>
      <c r="C30" s="373"/>
      <c r="D30" s="373"/>
      <c r="E30" s="373"/>
      <c r="F30" s="373"/>
      <c r="G30" s="373"/>
      <c r="H30" s="373"/>
      <c r="I30" s="373"/>
      <c r="J30" s="373"/>
      <c r="K30" s="373"/>
      <c r="L30" s="373"/>
      <c r="M30" s="374"/>
      <c r="N30" s="204"/>
      <c r="O30" s="204"/>
    </row>
    <row r="31" spans="1:15" ht="24" customHeight="1" x14ac:dyDescent="0.15">
      <c r="A31" s="368"/>
      <c r="B31" s="375"/>
      <c r="C31" s="376"/>
      <c r="D31" s="376"/>
      <c r="E31" s="376"/>
      <c r="F31" s="376"/>
      <c r="G31" s="376"/>
      <c r="H31" s="376"/>
      <c r="I31" s="376"/>
      <c r="J31" s="376"/>
      <c r="K31" s="376"/>
      <c r="L31" s="376"/>
      <c r="M31" s="377"/>
      <c r="N31" s="204"/>
      <c r="O31" s="204"/>
    </row>
    <row r="32" spans="1:15" ht="15" customHeight="1" x14ac:dyDescent="0.15">
      <c r="A32" s="204" t="s">
        <v>355</v>
      </c>
      <c r="B32" s="196"/>
      <c r="C32" s="196"/>
      <c r="D32" s="196"/>
      <c r="E32" s="196"/>
      <c r="F32" s="196"/>
      <c r="G32" s="196"/>
      <c r="H32" s="196"/>
      <c r="I32" s="196"/>
      <c r="J32" s="196"/>
      <c r="K32" s="196"/>
      <c r="L32" s="196"/>
      <c r="M32" s="196"/>
    </row>
    <row r="33" spans="1:16" ht="8.25" customHeight="1" x14ac:dyDescent="0.15">
      <c r="A33" s="237"/>
      <c r="B33" s="237"/>
      <c r="C33" s="237"/>
      <c r="D33" s="237"/>
      <c r="E33" s="237"/>
      <c r="F33" s="237"/>
      <c r="G33" s="237"/>
      <c r="H33" s="237"/>
      <c r="I33" s="237"/>
      <c r="J33" s="237"/>
      <c r="K33" s="237"/>
      <c r="L33" s="237"/>
      <c r="M33" s="237"/>
    </row>
    <row r="34" spans="1:16" ht="24" customHeight="1" x14ac:dyDescent="0.15">
      <c r="A34" s="363" t="s">
        <v>288</v>
      </c>
      <c r="B34" s="363"/>
      <c r="C34" s="363"/>
      <c r="D34" s="363"/>
      <c r="E34" s="363"/>
      <c r="F34" s="363"/>
      <c r="G34" s="363"/>
      <c r="H34" s="363"/>
      <c r="I34" s="363"/>
      <c r="J34" s="363"/>
      <c r="K34" s="363"/>
      <c r="L34" s="363"/>
      <c r="M34" s="363"/>
      <c r="N34" s="236" t="s">
        <v>311</v>
      </c>
      <c r="O34" s="236"/>
    </row>
    <row r="35" spans="1:16" ht="24" customHeight="1" x14ac:dyDescent="0.15">
      <c r="A35" s="196"/>
      <c r="B35" s="196"/>
      <c r="C35" s="196"/>
      <c r="D35" s="196"/>
      <c r="E35" s="196"/>
      <c r="F35" s="196"/>
      <c r="G35" s="215"/>
      <c r="H35" s="216"/>
      <c r="I35" s="215"/>
      <c r="K35" s="215"/>
      <c r="L35" s="216" t="str">
        <f>"西暦"&amp;IF(入力シート!D75="","　　　　　年　　　　月　　　　日","　"&amp;LEFT(入力シート!D75,4)&amp;" 年　"&amp;MID(入力シート!D75,5,2)&amp;" 月　"&amp;RIGHT(入力シート!D75,2)&amp;" 日")</f>
        <v>西暦　　　　　年　　　　月　　　　日</v>
      </c>
      <c r="N35" s="204" t="s">
        <v>293</v>
      </c>
      <c r="O35" s="204" t="s">
        <v>313</v>
      </c>
      <c r="P35" s="8"/>
    </row>
    <row r="36" spans="1:16" ht="24" customHeight="1" x14ac:dyDescent="0.15">
      <c r="A36" s="364" t="s">
        <v>289</v>
      </c>
      <c r="B36" s="364"/>
      <c r="C36" s="364"/>
      <c r="D36" s="364"/>
      <c r="E36" s="364"/>
      <c r="F36" s="364"/>
      <c r="G36" s="364"/>
      <c r="H36" s="364"/>
      <c r="I36" s="364"/>
      <c r="J36" s="364"/>
      <c r="K36" s="364"/>
      <c r="L36" s="364"/>
      <c r="M36" s="364"/>
      <c r="N36" s="204"/>
      <c r="O36" s="204" t="s">
        <v>314</v>
      </c>
    </row>
    <row r="37" spans="1:16" ht="24" customHeight="1" x14ac:dyDescent="0.15">
      <c r="A37" s="209" t="s">
        <v>373</v>
      </c>
      <c r="B37" s="209"/>
      <c r="C37" s="209"/>
      <c r="D37" s="209"/>
      <c r="E37" s="209"/>
      <c r="F37" s="209"/>
      <c r="G37" s="209"/>
      <c r="H37" s="209"/>
      <c r="I37" s="209"/>
      <c r="J37" s="209"/>
      <c r="K37" s="209"/>
      <c r="L37" s="209"/>
      <c r="M37" s="209"/>
      <c r="N37" s="204" t="s">
        <v>294</v>
      </c>
      <c r="O37" s="204" t="s">
        <v>315</v>
      </c>
    </row>
    <row r="38" spans="1:16" ht="24" customHeight="1" x14ac:dyDescent="0.15">
      <c r="A38" s="283" t="s">
        <v>375</v>
      </c>
      <c r="B38" s="379" t="str">
        <f>IF(入力シート!D84=0,"",IF(入力シート!D84="","免　除",入力シート!$D$84))</f>
        <v/>
      </c>
      <c r="C38" s="379"/>
      <c r="D38" s="379"/>
      <c r="E38" s="219" t="str">
        <f>IF(OR(入力シート!D84="",入力シート!D84=0),"","円を申し受けます")</f>
        <v/>
      </c>
      <c r="F38" s="209"/>
      <c r="G38" s="209"/>
      <c r="H38" s="209"/>
      <c r="I38" s="209"/>
      <c r="J38" s="209"/>
      <c r="K38" s="209"/>
      <c r="L38" s="209"/>
      <c r="M38" s="209"/>
      <c r="N38" s="204" t="s">
        <v>296</v>
      </c>
      <c r="O38" s="204" t="s">
        <v>316</v>
      </c>
    </row>
    <row r="39" spans="1:16" ht="24" customHeight="1" x14ac:dyDescent="0.15">
      <c r="A39" s="380" t="s">
        <v>374</v>
      </c>
      <c r="B39" s="378" t="str">
        <f>IF(入力シート!D81="","",入力シート!$D$81)</f>
        <v/>
      </c>
      <c r="C39" s="378"/>
      <c r="D39" s="378"/>
      <c r="E39" s="378"/>
      <c r="F39" s="378"/>
      <c r="G39" s="378"/>
      <c r="H39" s="378"/>
      <c r="I39" s="378"/>
      <c r="J39" s="378"/>
      <c r="K39" s="378"/>
      <c r="L39" s="378"/>
      <c r="M39" s="378"/>
      <c r="N39" s="204" t="s">
        <v>295</v>
      </c>
      <c r="O39" s="204" t="s">
        <v>317</v>
      </c>
    </row>
    <row r="40" spans="1:16" ht="24" customHeight="1" x14ac:dyDescent="0.15">
      <c r="A40" s="380"/>
      <c r="B40" s="378"/>
      <c r="C40" s="378"/>
      <c r="D40" s="378"/>
      <c r="E40" s="378"/>
      <c r="F40" s="378"/>
      <c r="G40" s="378"/>
      <c r="H40" s="378"/>
      <c r="I40" s="378"/>
      <c r="J40" s="378"/>
      <c r="K40" s="378"/>
      <c r="L40" s="378"/>
      <c r="M40" s="378"/>
      <c r="N40" s="204"/>
      <c r="O40" s="204" t="s">
        <v>321</v>
      </c>
    </row>
    <row r="41" spans="1:16" ht="24" customHeight="1" x14ac:dyDescent="0.15">
      <c r="A41" s="380"/>
      <c r="B41" s="378"/>
      <c r="C41" s="378"/>
      <c r="D41" s="378"/>
      <c r="E41" s="378"/>
      <c r="F41" s="378"/>
      <c r="G41" s="378"/>
      <c r="H41" s="378"/>
      <c r="I41" s="378"/>
      <c r="J41" s="378"/>
      <c r="K41" s="378"/>
      <c r="L41" s="378"/>
      <c r="M41" s="378"/>
    </row>
    <row r="42" spans="1:16" ht="24" customHeight="1" x14ac:dyDescent="0.15">
      <c r="A42" s="364" t="s">
        <v>290</v>
      </c>
      <c r="B42" s="364"/>
      <c r="C42" s="364"/>
      <c r="D42" s="364"/>
      <c r="E42" s="364"/>
      <c r="F42" s="364"/>
      <c r="G42" s="364"/>
      <c r="H42" s="364"/>
      <c r="I42" s="364"/>
      <c r="J42" s="364"/>
      <c r="K42" s="364"/>
      <c r="L42" s="364"/>
      <c r="M42" s="364"/>
    </row>
    <row r="43" spans="1:16" x14ac:dyDescent="0.15">
      <c r="A43" s="365" t="s">
        <v>291</v>
      </c>
      <c r="B43" s="365"/>
      <c r="C43" s="365"/>
      <c r="D43" s="365"/>
      <c r="E43" s="365"/>
      <c r="F43" s="365"/>
      <c r="G43" s="365"/>
      <c r="H43" s="365"/>
      <c r="I43" s="365"/>
      <c r="J43" s="365"/>
      <c r="K43" s="365"/>
      <c r="L43" s="365"/>
      <c r="M43" s="365"/>
    </row>
  </sheetData>
  <mergeCells count="16">
    <mergeCell ref="O5:O18"/>
    <mergeCell ref="N5:N18"/>
    <mergeCell ref="I2:K2"/>
    <mergeCell ref="A3:M3"/>
    <mergeCell ref="A9:M9"/>
    <mergeCell ref="A10:M10"/>
    <mergeCell ref="A12:M12"/>
    <mergeCell ref="A34:M34"/>
    <mergeCell ref="A36:M36"/>
    <mergeCell ref="A42:M42"/>
    <mergeCell ref="A43:M43"/>
    <mergeCell ref="A29:A31"/>
    <mergeCell ref="B29:M31"/>
    <mergeCell ref="B39:M41"/>
    <mergeCell ref="B38:D38"/>
    <mergeCell ref="A39:A41"/>
  </mergeCells>
  <phoneticPr fontId="15"/>
  <printOptions horizontalCentered="1"/>
  <pageMargins left="0.70866141732283472" right="0.70866141732283472" top="0.74803149606299213" bottom="0.74803149606299213" header="0.31496062992125984" footer="0.31496062992125984"/>
  <pageSetup paperSize="9" scale="87" orientation="portrait" r:id="rId1"/>
  <colBreaks count="1" manualBreakCount="1">
    <brk id="13" max="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53DE-7433-485B-8A2E-47488FFC7005}">
  <dimension ref="B1:CC7"/>
  <sheetViews>
    <sheetView zoomScaleNormal="100" workbookViewId="0">
      <selection activeCell="A3" sqref="A3:XFD3"/>
    </sheetView>
  </sheetViews>
  <sheetFormatPr defaultRowHeight="13.5" x14ac:dyDescent="0.15"/>
  <cols>
    <col min="68" max="74" width="0" hidden="1" customWidth="1"/>
  </cols>
  <sheetData>
    <row r="1" spans="2:81" ht="14.25" thickBot="1" x14ac:dyDescent="0.2">
      <c r="B1" s="85">
        <v>1</v>
      </c>
      <c r="C1" s="78">
        <v>2</v>
      </c>
      <c r="D1" s="80">
        <v>3</v>
      </c>
      <c r="E1" s="83">
        <v>4</v>
      </c>
      <c r="F1" s="78">
        <v>5</v>
      </c>
      <c r="G1" s="80">
        <v>6</v>
      </c>
      <c r="H1" s="78">
        <v>7</v>
      </c>
      <c r="I1" s="80">
        <v>8</v>
      </c>
      <c r="J1" s="83">
        <v>9</v>
      </c>
      <c r="K1" s="78">
        <v>10</v>
      </c>
      <c r="L1" s="80">
        <v>11</v>
      </c>
      <c r="M1" s="83">
        <v>12</v>
      </c>
      <c r="N1" s="78">
        <v>13</v>
      </c>
      <c r="O1" s="80">
        <v>14</v>
      </c>
      <c r="P1" s="83">
        <v>15</v>
      </c>
      <c r="Q1" s="78">
        <v>16</v>
      </c>
      <c r="R1" s="80">
        <v>17</v>
      </c>
      <c r="S1" s="243">
        <v>50</v>
      </c>
      <c r="T1" s="252">
        <v>51</v>
      </c>
      <c r="U1" s="243">
        <v>52</v>
      </c>
      <c r="V1" s="243">
        <v>53</v>
      </c>
      <c r="W1" s="243">
        <v>54</v>
      </c>
      <c r="X1" s="252">
        <v>55</v>
      </c>
      <c r="Y1" s="252">
        <v>56</v>
      </c>
      <c r="Z1" s="252">
        <v>57</v>
      </c>
      <c r="AA1" s="243">
        <v>58</v>
      </c>
      <c r="AB1" s="243">
        <v>59</v>
      </c>
      <c r="AC1" s="243">
        <v>60</v>
      </c>
      <c r="AD1" s="252">
        <v>61</v>
      </c>
      <c r="AE1" s="252">
        <v>62</v>
      </c>
      <c r="AF1" s="252">
        <v>63</v>
      </c>
      <c r="AG1" s="243">
        <v>64</v>
      </c>
      <c r="AH1" s="243">
        <v>65</v>
      </c>
      <c r="AI1" s="243">
        <v>66</v>
      </c>
      <c r="AJ1" s="252">
        <v>67</v>
      </c>
      <c r="AK1" s="83">
        <v>18</v>
      </c>
      <c r="AL1" s="78">
        <v>19</v>
      </c>
      <c r="AM1" s="80">
        <v>20</v>
      </c>
      <c r="AN1" s="83">
        <v>21</v>
      </c>
      <c r="AO1" s="78">
        <v>22</v>
      </c>
      <c r="AP1" s="80">
        <v>23</v>
      </c>
      <c r="AQ1" s="83">
        <v>24</v>
      </c>
      <c r="AR1" s="78">
        <v>25</v>
      </c>
      <c r="AS1" s="80">
        <v>26</v>
      </c>
      <c r="AT1" s="83">
        <v>27</v>
      </c>
      <c r="AU1" s="78">
        <v>28</v>
      </c>
      <c r="AV1" s="80">
        <v>29</v>
      </c>
      <c r="AW1" s="83">
        <v>30</v>
      </c>
      <c r="AX1" s="78">
        <v>31</v>
      </c>
      <c r="AY1" s="80">
        <v>32</v>
      </c>
      <c r="AZ1" s="83">
        <v>33</v>
      </c>
      <c r="BA1" s="78">
        <v>34</v>
      </c>
      <c r="BB1" s="80">
        <v>35</v>
      </c>
      <c r="BC1" s="83">
        <v>36</v>
      </c>
      <c r="BD1" s="78">
        <v>37</v>
      </c>
      <c r="BE1" s="80">
        <v>38</v>
      </c>
      <c r="BF1" s="83">
        <v>39</v>
      </c>
      <c r="BG1" s="78">
        <v>40</v>
      </c>
      <c r="BH1" s="80">
        <v>41</v>
      </c>
      <c r="BI1" s="83">
        <v>42</v>
      </c>
      <c r="BJ1" s="78">
        <v>43</v>
      </c>
      <c r="BK1" s="80">
        <v>44</v>
      </c>
      <c r="BL1" s="83">
        <v>45</v>
      </c>
      <c r="BM1" s="78">
        <v>46</v>
      </c>
      <c r="BN1" s="119">
        <v>47</v>
      </c>
      <c r="BO1" s="123">
        <v>100</v>
      </c>
      <c r="BP1" s="127"/>
      <c r="BV1" s="126"/>
      <c r="BW1" s="91">
        <v>500</v>
      </c>
      <c r="BX1" s="94">
        <v>501</v>
      </c>
      <c r="BY1" s="94">
        <v>502</v>
      </c>
      <c r="BZ1" s="94">
        <v>503</v>
      </c>
      <c r="CA1" s="94">
        <v>504</v>
      </c>
      <c r="CB1" s="101">
        <v>505</v>
      </c>
      <c r="CC1" s="97">
        <v>506</v>
      </c>
    </row>
    <row r="2" spans="2:81" s="153" customFormat="1" ht="152.25" customHeight="1" thickBot="1" x14ac:dyDescent="0.2">
      <c r="B2" s="146" t="s">
        <v>219</v>
      </c>
      <c r="C2" s="147" t="s">
        <v>128</v>
      </c>
      <c r="D2" s="148" t="s">
        <v>129</v>
      </c>
      <c r="E2" s="149" t="s">
        <v>130</v>
      </c>
      <c r="F2" s="147" t="s">
        <v>131</v>
      </c>
      <c r="G2" s="148" t="s">
        <v>204</v>
      </c>
      <c r="H2" s="147" t="s">
        <v>132</v>
      </c>
      <c r="I2" s="148" t="s">
        <v>133</v>
      </c>
      <c r="J2" s="149" t="s">
        <v>134</v>
      </c>
      <c r="K2" s="147" t="s">
        <v>135</v>
      </c>
      <c r="L2" s="148" t="s">
        <v>136</v>
      </c>
      <c r="M2" s="149" t="s">
        <v>137</v>
      </c>
      <c r="N2" s="147" t="s">
        <v>239</v>
      </c>
      <c r="O2" s="148" t="s">
        <v>240</v>
      </c>
      <c r="P2" s="149" t="s">
        <v>138</v>
      </c>
      <c r="Q2" s="147" t="s">
        <v>181</v>
      </c>
      <c r="R2" s="148" t="s">
        <v>220</v>
      </c>
      <c r="S2" s="279" t="s">
        <v>335</v>
      </c>
      <c r="T2" s="280" t="s">
        <v>336</v>
      </c>
      <c r="U2" s="279" t="s">
        <v>338</v>
      </c>
      <c r="V2" s="279" t="s">
        <v>324</v>
      </c>
      <c r="W2" s="279" t="s">
        <v>325</v>
      </c>
      <c r="X2" s="280" t="s">
        <v>339</v>
      </c>
      <c r="Y2" s="280" t="s">
        <v>327</v>
      </c>
      <c r="Z2" s="280" t="s">
        <v>334</v>
      </c>
      <c r="AA2" s="279" t="s">
        <v>340</v>
      </c>
      <c r="AB2" s="279" t="s">
        <v>333</v>
      </c>
      <c r="AC2" s="279" t="s">
        <v>332</v>
      </c>
      <c r="AD2" s="280" t="s">
        <v>341</v>
      </c>
      <c r="AE2" s="280" t="s">
        <v>331</v>
      </c>
      <c r="AF2" s="280" t="s">
        <v>330</v>
      </c>
      <c r="AG2" s="279" t="s">
        <v>342</v>
      </c>
      <c r="AH2" s="279" t="s">
        <v>329</v>
      </c>
      <c r="AI2" s="279" t="s">
        <v>328</v>
      </c>
      <c r="AJ2" s="280" t="s">
        <v>344</v>
      </c>
      <c r="AK2" s="149" t="s">
        <v>231</v>
      </c>
      <c r="AL2" s="147" t="s">
        <v>232</v>
      </c>
      <c r="AM2" s="148" t="s">
        <v>140</v>
      </c>
      <c r="AN2" s="149" t="s">
        <v>212</v>
      </c>
      <c r="AO2" s="147" t="s">
        <v>158</v>
      </c>
      <c r="AP2" s="148" t="s">
        <v>224</v>
      </c>
      <c r="AQ2" s="149" t="s">
        <v>225</v>
      </c>
      <c r="AR2" s="147" t="s">
        <v>226</v>
      </c>
      <c r="AS2" s="148" t="s">
        <v>227</v>
      </c>
      <c r="AT2" s="149" t="s">
        <v>228</v>
      </c>
      <c r="AU2" s="147" t="s">
        <v>229</v>
      </c>
      <c r="AV2" s="148" t="s">
        <v>81</v>
      </c>
      <c r="AW2" s="149" t="s">
        <v>214</v>
      </c>
      <c r="AX2" s="147" t="s">
        <v>213</v>
      </c>
      <c r="AY2" s="148" t="s">
        <v>218</v>
      </c>
      <c r="AZ2" s="149" t="s">
        <v>76</v>
      </c>
      <c r="BA2" s="147" t="s">
        <v>216</v>
      </c>
      <c r="BB2" s="148" t="s">
        <v>80</v>
      </c>
      <c r="BC2" s="149" t="s">
        <v>79</v>
      </c>
      <c r="BD2" s="147" t="s">
        <v>182</v>
      </c>
      <c r="BE2" s="148" t="s">
        <v>205</v>
      </c>
      <c r="BF2" s="149" t="s">
        <v>84</v>
      </c>
      <c r="BG2" s="147" t="s">
        <v>206</v>
      </c>
      <c r="BH2" s="148" t="s">
        <v>83</v>
      </c>
      <c r="BI2" s="149" t="s">
        <v>207</v>
      </c>
      <c r="BJ2" s="147" t="s">
        <v>87</v>
      </c>
      <c r="BK2" s="148" t="s">
        <v>208</v>
      </c>
      <c r="BL2" s="149" t="s">
        <v>145</v>
      </c>
      <c r="BM2" s="147" t="s">
        <v>209</v>
      </c>
      <c r="BN2" s="150" t="s">
        <v>89</v>
      </c>
      <c r="BO2" s="151" t="s">
        <v>243</v>
      </c>
      <c r="BP2" s="152"/>
      <c r="BV2" s="154"/>
      <c r="BW2" s="155" t="s">
        <v>74</v>
      </c>
      <c r="BX2" s="156" t="s">
        <v>245</v>
      </c>
      <c r="BY2" s="156" t="s">
        <v>246</v>
      </c>
      <c r="BZ2" s="156" t="s">
        <v>166</v>
      </c>
      <c r="CA2" s="156" t="s">
        <v>167</v>
      </c>
      <c r="CB2" s="157" t="s">
        <v>200</v>
      </c>
      <c r="CC2" s="158" t="s">
        <v>187</v>
      </c>
    </row>
    <row r="3" spans="2:81" x14ac:dyDescent="0.15">
      <c r="B3" t="str">
        <f>入力シート!D2&amp;""</f>
        <v/>
      </c>
      <c r="C3" t="str">
        <f>入力シート!D3&amp;""</f>
        <v/>
      </c>
      <c r="D3" t="str">
        <f>入力シート!D4&amp;""</f>
        <v/>
      </c>
      <c r="E3" t="str">
        <f>入力シート!D5&amp;""</f>
        <v/>
      </c>
      <c r="F3" t="str">
        <f>入力シート!D6&amp;""</f>
        <v/>
      </c>
      <c r="G3" t="str">
        <f>入力シート!D7&amp;""</f>
        <v/>
      </c>
      <c r="H3" t="str">
        <f>入力シート!D8&amp;""</f>
        <v/>
      </c>
      <c r="I3" t="str">
        <f>入力シート!D9&amp;""</f>
        <v/>
      </c>
      <c r="J3" t="str">
        <f>入力シート!D10&amp;""</f>
        <v/>
      </c>
      <c r="K3" t="str">
        <f>入力シート!D11&amp;""</f>
        <v/>
      </c>
      <c r="L3" t="str">
        <f>入力シート!D12&amp;""</f>
        <v/>
      </c>
      <c r="M3" t="str">
        <f>入力シート!D13&amp;""</f>
        <v/>
      </c>
      <c r="N3" t="str">
        <f>入力シート!D14&amp;""</f>
        <v/>
      </c>
      <c r="O3" t="str">
        <f>入力シート!D15&amp;""</f>
        <v/>
      </c>
      <c r="P3" t="str">
        <f>入力シート!D16&amp;""</f>
        <v/>
      </c>
      <c r="Q3" t="str">
        <f>入力シート!D17&amp;""</f>
        <v/>
      </c>
      <c r="R3" t="str">
        <f>入力シート!D18&amp;""</f>
        <v/>
      </c>
      <c r="S3" t="str">
        <f>入力シート!D19&amp;""</f>
        <v/>
      </c>
      <c r="T3" t="str">
        <f>入力シート!D20&amp;""</f>
        <v/>
      </c>
      <c r="U3" t="str">
        <f>入力シート!D21&amp;""</f>
        <v/>
      </c>
      <c r="V3" t="str">
        <f>TEXT(入力シート!D22&amp;"","hh:mm")</f>
        <v/>
      </c>
      <c r="W3" t="str">
        <f>TEXT(入力シート!D23&amp;"","hh:mm")</f>
        <v/>
      </c>
      <c r="X3" t="str">
        <f>入力シート!D24&amp;""</f>
        <v/>
      </c>
      <c r="Y3" t="str">
        <f>TEXT(入力シート!D25&amp;"","hh:mm")</f>
        <v/>
      </c>
      <c r="Z3" t="str">
        <f>TEXT(入力シート!D26&amp;"","hh:mm")</f>
        <v/>
      </c>
      <c r="AA3" t="str">
        <f>入力シート!D27&amp;""</f>
        <v/>
      </c>
      <c r="AB3" t="str">
        <f>TEXT(入力シート!D28&amp;"","hh:mm")</f>
        <v/>
      </c>
      <c r="AC3" t="str">
        <f>TEXT(入力シート!D29&amp;"","hh:mm")</f>
        <v/>
      </c>
      <c r="AD3" t="str">
        <f>入力シート!D30&amp;""</f>
        <v/>
      </c>
      <c r="AE3" t="str">
        <f>TEXT(入力シート!D31&amp;"","hh:mm")</f>
        <v/>
      </c>
      <c r="AF3" t="str">
        <f>TEXT(入力シート!D32&amp;"","hh:mm")</f>
        <v/>
      </c>
      <c r="AG3" t="str">
        <f>入力シート!D33&amp;""</f>
        <v/>
      </c>
      <c r="AH3" t="str">
        <f>TEXT(入力シート!D34&amp;"","hh:mm")</f>
        <v/>
      </c>
      <c r="AI3" t="str">
        <f>TEXT(入力シート!D35&amp;"","hh:mm")</f>
        <v/>
      </c>
      <c r="AJ3" t="str">
        <f>入力シート!D36&amp;""</f>
        <v/>
      </c>
      <c r="AK3" t="str">
        <f>IF(入力シート!D37="00000000","",入力シート!D37&amp;"")</f>
        <v/>
      </c>
      <c r="AL3" t="str">
        <f>IF(入力シート!D38="00000000","",入力シート!D38&amp;"")</f>
        <v/>
      </c>
      <c r="AM3" t="str">
        <f>入力シート!D39&amp;""</f>
        <v/>
      </c>
      <c r="AN3" t="str">
        <f>入力シート!D40&amp;""</f>
        <v/>
      </c>
      <c r="AO3" t="str">
        <f>入力シート!D41&amp;""</f>
        <v/>
      </c>
      <c r="AP3" t="str">
        <f>入力シート!D42&amp;""</f>
        <v/>
      </c>
      <c r="AQ3" t="str">
        <f>入力シート!D43&amp;""</f>
        <v/>
      </c>
      <c r="AR3" t="str">
        <f>入力シート!D44&amp;""</f>
        <v/>
      </c>
      <c r="AS3" t="str">
        <f>入力シート!D45&amp;""</f>
        <v/>
      </c>
      <c r="AT3" t="str">
        <f>入力シート!D46&amp;""</f>
        <v/>
      </c>
      <c r="AU3" t="str">
        <f>入力シート!D47&amp;""</f>
        <v/>
      </c>
      <c r="AV3" t="str">
        <f>入力シート!D48&amp;""</f>
        <v/>
      </c>
      <c r="AW3" t="str">
        <f>入力シート!D49&amp;""</f>
        <v/>
      </c>
      <c r="AX3" t="str">
        <f>入力シート!D50&amp;""</f>
        <v/>
      </c>
      <c r="AY3" t="str">
        <f>入力シート!D51&amp;""</f>
        <v/>
      </c>
      <c r="AZ3" t="str">
        <f>入力シート!D52&amp;""</f>
        <v/>
      </c>
      <c r="BA3" t="str">
        <f>入力シート!D53&amp;""</f>
        <v/>
      </c>
      <c r="BB3" t="str">
        <f>入力シート!D54&amp;""</f>
        <v/>
      </c>
      <c r="BC3" t="str">
        <f>入力シート!D55&amp;""</f>
        <v/>
      </c>
      <c r="BD3" t="str">
        <f>入力シート!D56&amp;""</f>
        <v/>
      </c>
      <c r="BE3" t="str">
        <f>入力シート!D57&amp;""</f>
        <v/>
      </c>
      <c r="BF3" t="str">
        <f>入力シート!D58&amp;""</f>
        <v/>
      </c>
      <c r="BG3" t="str">
        <f>入力シート!D59&amp;""</f>
        <v/>
      </c>
      <c r="BH3" t="str">
        <f>入力シート!D60&amp;""</f>
        <v/>
      </c>
      <c r="BI3" t="str">
        <f>入力シート!D61&amp;""</f>
        <v/>
      </c>
      <c r="BJ3" t="str">
        <f>入力シート!D62&amp;""</f>
        <v/>
      </c>
      <c r="BK3" t="str">
        <f>入力シート!D63&amp;""</f>
        <v/>
      </c>
      <c r="BL3" t="str">
        <f>入力シート!D64&amp;""</f>
        <v/>
      </c>
      <c r="BM3" t="str">
        <f>入力シート!D65&amp;""</f>
        <v/>
      </c>
      <c r="BN3" t="str">
        <f>入力シート!D66&amp;""</f>
        <v/>
      </c>
      <c r="BO3" t="str">
        <f>入力シート!D67&amp;""</f>
        <v/>
      </c>
      <c r="BW3" t="str">
        <f>入力シート!D75&amp;""</f>
        <v/>
      </c>
      <c r="BX3" t="str">
        <f>入力シート!D76</f>
        <v/>
      </c>
      <c r="BY3" t="str">
        <f>入力シート!D77&amp;""</f>
        <v/>
      </c>
      <c r="BZ3" t="str">
        <f>入力シート!D78&amp;""</f>
        <v/>
      </c>
      <c r="CA3" t="str">
        <f>入力シート!D79</f>
        <v/>
      </c>
      <c r="CB3" t="str">
        <f>入力シート!D80&amp;""</f>
        <v>0</v>
      </c>
      <c r="CC3" t="str">
        <f>入力シート!D81&amp;""</f>
        <v/>
      </c>
    </row>
    <row r="5" spans="2:81" x14ac:dyDescent="0.15">
      <c r="B5" s="193" t="s">
        <v>260</v>
      </c>
      <c r="C5" t="str">
        <f>IF(入力シート!D14&lt;&gt;"",入力シート!D14,入力シート!D3)&amp;""</f>
        <v/>
      </c>
    </row>
    <row r="6" spans="2:81" x14ac:dyDescent="0.15">
      <c r="B6" s="193" t="s">
        <v>261</v>
      </c>
      <c r="C6" t="str">
        <f>IF(入力シート!D42&lt;&gt;"","（"&amp;入力シート!D42&amp;"）","")</f>
        <v/>
      </c>
    </row>
    <row r="7" spans="2:81" x14ac:dyDescent="0.15">
      <c r="B7" s="193" t="s">
        <v>259</v>
      </c>
      <c r="C7" t="str">
        <f>IF(入力シート!$D79=1,"研",IF(入力シート!$D79=2,"教",""))&amp;入力シート!$D76&amp;"-"&amp;入力シート!$D77&amp;"_"&amp;C5&amp;C6</f>
        <v>-_</v>
      </c>
    </row>
  </sheetData>
  <phoneticPr fontId="1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1D42-799A-4916-9A01-1FD3D87D3344}">
  <sheetPr>
    <pageSetUpPr fitToPage="1"/>
  </sheetPr>
  <dimension ref="A1:J27"/>
  <sheetViews>
    <sheetView zoomScale="70" zoomScaleNormal="70" zoomScaleSheetLayoutView="85" workbookViewId="0">
      <selection activeCell="I5" sqref="I5"/>
    </sheetView>
  </sheetViews>
  <sheetFormatPr defaultColWidth="9" defaultRowHeight="14.25" x14ac:dyDescent="0.15"/>
  <cols>
    <col min="1" max="1" width="11.625" style="159" customWidth="1"/>
    <col min="2" max="2" width="29.625" style="159" customWidth="1"/>
    <col min="3" max="3" width="12.75" style="159" customWidth="1"/>
    <col min="4" max="4" width="71.125" style="159" customWidth="1"/>
    <col min="5" max="5" width="10" style="159" customWidth="1"/>
    <col min="6" max="7" width="13.375" style="159" customWidth="1"/>
    <col min="8" max="8" width="9.75" style="159" customWidth="1"/>
    <col min="9" max="9" width="12.25" style="159" bestFit="1" customWidth="1"/>
    <col min="10" max="16384" width="9" style="159"/>
  </cols>
  <sheetData>
    <row r="1" spans="1:10" ht="15" thickBot="1" x14ac:dyDescent="0.2">
      <c r="F1" s="160"/>
      <c r="G1" s="160"/>
    </row>
    <row r="2" spans="1:10" ht="33" customHeight="1" thickBot="1" x14ac:dyDescent="0.2">
      <c r="A2" s="161" t="s">
        <v>249</v>
      </c>
      <c r="B2" s="162" t="str">
        <f>$I$5</f>
        <v/>
      </c>
      <c r="C2" s="163" t="s">
        <v>250</v>
      </c>
      <c r="D2" s="164" t="str">
        <f>入力シート!$D$17&amp;""</f>
        <v/>
      </c>
      <c r="E2" s="165"/>
      <c r="F2" s="163" t="s">
        <v>251</v>
      </c>
      <c r="G2" s="166" t="str">
        <f>IF(入力シート!$D79=1,"研",IF(入力シート!$D79=2,"教",""))&amp;入力シート!$D76&amp;"-"&amp;入力シート!$D77</f>
        <v>-</v>
      </c>
    </row>
    <row r="3" spans="1:10" ht="15" customHeight="1" thickBot="1" x14ac:dyDescent="0.2">
      <c r="A3" s="160"/>
      <c r="C3" s="160"/>
      <c r="D3" s="160"/>
      <c r="F3" s="160"/>
    </row>
    <row r="4" spans="1:10" s="160" customFormat="1" ht="36" customHeight="1" thickBot="1" x14ac:dyDescent="0.2">
      <c r="A4" s="167" t="s">
        <v>252</v>
      </c>
      <c r="B4" s="390" t="s">
        <v>253</v>
      </c>
      <c r="C4" s="391"/>
      <c r="D4" s="392"/>
      <c r="E4" s="168" t="s">
        <v>254</v>
      </c>
      <c r="F4" s="168" t="s">
        <v>255</v>
      </c>
      <c r="G4" s="169" t="s">
        <v>256</v>
      </c>
      <c r="H4" s="170"/>
      <c r="I4" s="171" t="s">
        <v>257</v>
      </c>
      <c r="J4" s="159"/>
    </row>
    <row r="5" spans="1:10" ht="36" customHeight="1" thickTop="1" x14ac:dyDescent="0.15">
      <c r="A5" s="172"/>
      <c r="B5" s="393" t="str">
        <f t="shared" ref="B5:B20" si="0">$J$16</f>
        <v>　□ 　/　□ その他（　　　　　　　　　　　　　　　　　　　　　）　</v>
      </c>
      <c r="C5" s="394"/>
      <c r="D5" s="395"/>
      <c r="E5" s="173"/>
      <c r="F5" s="174"/>
      <c r="G5" s="175"/>
      <c r="H5" s="176"/>
      <c r="I5" s="177" t="str">
        <f>入力シート!$D$3&amp;""</f>
        <v/>
      </c>
      <c r="J5" s="159" t="str">
        <f>"　□ "&amp;I5&amp;"　"</f>
        <v>　□ 　</v>
      </c>
    </row>
    <row r="6" spans="1:10" ht="36" customHeight="1" x14ac:dyDescent="0.15">
      <c r="A6" s="178"/>
      <c r="B6" s="384" t="str">
        <f t="shared" si="0"/>
        <v>　□ 　/　□ その他（　　　　　　　　　　　　　　　　　　　　　）　</v>
      </c>
      <c r="C6" s="385"/>
      <c r="D6" s="386"/>
      <c r="E6" s="179"/>
      <c r="F6" s="180"/>
      <c r="G6" s="181"/>
      <c r="H6" s="176"/>
      <c r="I6" s="182" t="str">
        <f>入力シート!D42&amp;""</f>
        <v/>
      </c>
      <c r="J6" s="159" t="str">
        <f>IF(I6="",J5&amp;"",J5&amp;"/　□ "&amp;I6&amp;"　")</f>
        <v>　□ 　</v>
      </c>
    </row>
    <row r="7" spans="1:10" ht="36" customHeight="1" x14ac:dyDescent="0.15">
      <c r="A7" s="178"/>
      <c r="B7" s="384" t="str">
        <f t="shared" si="0"/>
        <v>　□ 　/　□ その他（　　　　　　　　　　　　　　　　　　　　　）　</v>
      </c>
      <c r="C7" s="385"/>
      <c r="D7" s="386"/>
      <c r="E7" s="179"/>
      <c r="F7" s="180"/>
      <c r="G7" s="181"/>
      <c r="H7" s="176"/>
      <c r="I7" s="182" t="str">
        <f>入力シート!D44&amp;""</f>
        <v/>
      </c>
      <c r="J7" s="159" t="str">
        <f>IF(I7="",J6&amp;"",J6&amp;"/　□ "&amp;I7&amp;"　")</f>
        <v>　□ 　</v>
      </c>
    </row>
    <row r="8" spans="1:10" ht="36" customHeight="1" x14ac:dyDescent="0.15">
      <c r="A8" s="183"/>
      <c r="B8" s="384" t="str">
        <f t="shared" si="0"/>
        <v>　□ 　/　□ その他（　　　　　　　　　　　　　　　　　　　　　）　</v>
      </c>
      <c r="C8" s="385"/>
      <c r="D8" s="386"/>
      <c r="E8" s="179"/>
      <c r="F8" s="180"/>
      <c r="G8" s="181"/>
      <c r="H8" s="176"/>
      <c r="I8" s="182" t="str">
        <f>入力シート!D46&amp;""</f>
        <v/>
      </c>
      <c r="J8" s="159" t="str">
        <f>IF(I8="",J7&amp;"",J7&amp;"/　□ "&amp;I8&amp;"　")</f>
        <v>　□ 　</v>
      </c>
    </row>
    <row r="9" spans="1:10" ht="36" customHeight="1" x14ac:dyDescent="0.15">
      <c r="A9" s="183"/>
      <c r="B9" s="384" t="str">
        <f t="shared" si="0"/>
        <v>　□ 　/　□ その他（　　　　　　　　　　　　　　　　　　　　　）　</v>
      </c>
      <c r="C9" s="385"/>
      <c r="D9" s="386"/>
      <c r="E9" s="184"/>
      <c r="F9" s="185"/>
      <c r="G9" s="186"/>
      <c r="I9" s="182"/>
      <c r="J9" s="159" t="str">
        <f>IF(I9="",J8&amp;"",J8&amp;"/　□ "&amp;I9&amp;"　")</f>
        <v>　□ 　</v>
      </c>
    </row>
    <row r="10" spans="1:10" ht="36" customHeight="1" x14ac:dyDescent="0.15">
      <c r="A10" s="183"/>
      <c r="B10" s="384" t="str">
        <f>$J$16</f>
        <v>　□ 　/　□ その他（　　　　　　　　　　　　　　　　　　　　　）　</v>
      </c>
      <c r="C10" s="385"/>
      <c r="D10" s="386"/>
      <c r="E10" s="184"/>
      <c r="F10" s="185"/>
      <c r="G10" s="186"/>
      <c r="I10" s="182"/>
      <c r="J10" s="159" t="str">
        <f t="shared" ref="J10:J16" si="1">IF(I10="",J9&amp;"",J9&amp;"/　□ "&amp;I10&amp;"　")</f>
        <v>　□ 　</v>
      </c>
    </row>
    <row r="11" spans="1:10" ht="36" customHeight="1" x14ac:dyDescent="0.15">
      <c r="A11" s="183"/>
      <c r="B11" s="384" t="str">
        <f t="shared" si="0"/>
        <v>　□ 　/　□ その他（　　　　　　　　　　　　　　　　　　　　　）　</v>
      </c>
      <c r="C11" s="385"/>
      <c r="D11" s="386"/>
      <c r="E11" s="184"/>
      <c r="F11" s="185"/>
      <c r="G11" s="186"/>
      <c r="I11" s="182"/>
      <c r="J11" s="159" t="str">
        <f t="shared" si="1"/>
        <v>　□ 　</v>
      </c>
    </row>
    <row r="12" spans="1:10" ht="36" customHeight="1" x14ac:dyDescent="0.15">
      <c r="A12" s="183"/>
      <c r="B12" s="384" t="str">
        <f t="shared" si="0"/>
        <v>　□ 　/　□ その他（　　　　　　　　　　　　　　　　　　　　　）　</v>
      </c>
      <c r="C12" s="385"/>
      <c r="D12" s="386"/>
      <c r="E12" s="184"/>
      <c r="F12" s="185"/>
      <c r="G12" s="186"/>
      <c r="I12" s="182"/>
      <c r="J12" s="159" t="str">
        <f t="shared" si="1"/>
        <v>　□ 　</v>
      </c>
    </row>
    <row r="13" spans="1:10" ht="36" customHeight="1" x14ac:dyDescent="0.15">
      <c r="A13" s="183"/>
      <c r="B13" s="384" t="str">
        <f t="shared" si="0"/>
        <v>　□ 　/　□ その他（　　　　　　　　　　　　　　　　　　　　　）　</v>
      </c>
      <c r="C13" s="385"/>
      <c r="D13" s="386"/>
      <c r="E13" s="184"/>
      <c r="F13" s="185"/>
      <c r="G13" s="186"/>
      <c r="I13" s="182"/>
      <c r="J13" s="159" t="str">
        <f t="shared" si="1"/>
        <v>　□ 　</v>
      </c>
    </row>
    <row r="14" spans="1:10" ht="36" customHeight="1" x14ac:dyDescent="0.15">
      <c r="A14" s="183"/>
      <c r="B14" s="384" t="str">
        <f t="shared" si="0"/>
        <v>　□ 　/　□ その他（　　　　　　　　　　　　　　　　　　　　　）　</v>
      </c>
      <c r="C14" s="385"/>
      <c r="D14" s="386"/>
      <c r="E14" s="184"/>
      <c r="F14" s="185"/>
      <c r="G14" s="186"/>
      <c r="I14" s="182"/>
      <c r="J14" s="159" t="str">
        <f t="shared" si="1"/>
        <v>　□ 　</v>
      </c>
    </row>
    <row r="15" spans="1:10" ht="36" customHeight="1" thickBot="1" x14ac:dyDescent="0.2">
      <c r="A15" s="183"/>
      <c r="B15" s="384" t="str">
        <f t="shared" si="0"/>
        <v>　□ 　/　□ その他（　　　　　　　　　　　　　　　　　　　　　）　</v>
      </c>
      <c r="C15" s="385"/>
      <c r="D15" s="386"/>
      <c r="E15" s="184"/>
      <c r="F15" s="185"/>
      <c r="G15" s="186"/>
      <c r="I15" s="187"/>
      <c r="J15" s="159" t="str">
        <f t="shared" si="1"/>
        <v>　□ 　</v>
      </c>
    </row>
    <row r="16" spans="1:10" ht="36" customHeight="1" thickTop="1" x14ac:dyDescent="0.15">
      <c r="A16" s="183"/>
      <c r="B16" s="384" t="str">
        <f t="shared" si="0"/>
        <v>　□ 　/　□ その他（　　　　　　　　　　　　　　　　　　　　　）　</v>
      </c>
      <c r="C16" s="385"/>
      <c r="D16" s="386"/>
      <c r="E16" s="184"/>
      <c r="F16" s="185"/>
      <c r="G16" s="186"/>
      <c r="I16" s="159" t="s">
        <v>258</v>
      </c>
      <c r="J16" s="159" t="str">
        <f t="shared" si="1"/>
        <v>　□ 　/　□ その他（　　　　　　　　　　　　　　　　　　　　　）　</v>
      </c>
    </row>
    <row r="17" spans="1:7" ht="36" customHeight="1" x14ac:dyDescent="0.15">
      <c r="A17" s="183"/>
      <c r="B17" s="384" t="str">
        <f t="shared" si="0"/>
        <v>　□ 　/　□ その他（　　　　　　　　　　　　　　　　　　　　　）　</v>
      </c>
      <c r="C17" s="385"/>
      <c r="D17" s="386"/>
      <c r="E17" s="184"/>
      <c r="F17" s="185"/>
      <c r="G17" s="186"/>
    </row>
    <row r="18" spans="1:7" ht="36" customHeight="1" x14ac:dyDescent="0.15">
      <c r="A18" s="183"/>
      <c r="B18" s="384" t="str">
        <f t="shared" si="0"/>
        <v>　□ 　/　□ その他（　　　　　　　　　　　　　　　　　　　　　）　</v>
      </c>
      <c r="C18" s="385"/>
      <c r="D18" s="386"/>
      <c r="E18" s="184"/>
      <c r="F18" s="185"/>
      <c r="G18" s="186"/>
    </row>
    <row r="19" spans="1:7" ht="36" customHeight="1" x14ac:dyDescent="0.15">
      <c r="A19" s="183"/>
      <c r="B19" s="384" t="str">
        <f t="shared" si="0"/>
        <v>　□ 　/　□ その他（　　　　　　　　　　　　　　　　　　　　　）　</v>
      </c>
      <c r="C19" s="385"/>
      <c r="D19" s="386"/>
      <c r="E19" s="184"/>
      <c r="F19" s="185"/>
      <c r="G19" s="186"/>
    </row>
    <row r="20" spans="1:7" ht="36" customHeight="1" thickBot="1" x14ac:dyDescent="0.2">
      <c r="A20" s="188"/>
      <c r="B20" s="387" t="str">
        <f t="shared" si="0"/>
        <v>　□ 　/　□ その他（　　　　　　　　　　　　　　　　　　　　　）　</v>
      </c>
      <c r="C20" s="388"/>
      <c r="D20" s="389"/>
      <c r="E20" s="189"/>
      <c r="F20" s="190"/>
      <c r="G20" s="191"/>
    </row>
    <row r="21" spans="1:7" ht="16.5" customHeight="1" x14ac:dyDescent="0.15">
      <c r="E21" s="192"/>
      <c r="F21" s="192"/>
      <c r="G21" s="192"/>
    </row>
    <row r="22" spans="1:7" ht="24" customHeight="1" x14ac:dyDescent="0.15"/>
    <row r="23" spans="1:7" ht="24" customHeight="1" x14ac:dyDescent="0.15"/>
    <row r="24" spans="1:7" ht="24" customHeight="1" x14ac:dyDescent="0.15"/>
    <row r="25" spans="1:7" ht="24" customHeight="1" x14ac:dyDescent="0.15"/>
    <row r="26" spans="1:7" ht="24" customHeight="1" x14ac:dyDescent="0.15"/>
    <row r="27" spans="1:7" ht="24" customHeight="1" x14ac:dyDescent="0.15"/>
  </sheetData>
  <mergeCells count="17">
    <mergeCell ref="B15:D15"/>
    <mergeCell ref="B4:D4"/>
    <mergeCell ref="B5:D5"/>
    <mergeCell ref="B6:D6"/>
    <mergeCell ref="B7:D7"/>
    <mergeCell ref="B8:D8"/>
    <mergeCell ref="B9:D9"/>
    <mergeCell ref="B10:D10"/>
    <mergeCell ref="B11:D11"/>
    <mergeCell ref="B12:D12"/>
    <mergeCell ref="B13:D13"/>
    <mergeCell ref="B14:D14"/>
    <mergeCell ref="B16:D16"/>
    <mergeCell ref="B17:D17"/>
    <mergeCell ref="B18:D18"/>
    <mergeCell ref="B19:D19"/>
    <mergeCell ref="B20:D20"/>
  </mergeCells>
  <phoneticPr fontId="15"/>
  <pageMargins left="0.78740157480314965" right="0.78740157480314965" top="0.78740157480314965" bottom="0.78740157480314965"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このファイルの使い方・諸注意等</vt:lpstr>
      <vt:lpstr>入力シート</vt:lpstr>
      <vt:lpstr>入力シート (記入例)</vt:lpstr>
      <vt:lpstr>研究・教育利用申込書（出力シート）</vt:lpstr>
      <vt:lpstr>セミナーハウス講義室等使用願（出力シート）</vt:lpstr>
      <vt:lpstr>コピペ用</vt:lpstr>
      <vt:lpstr>利用記録票_220719改訂</vt:lpstr>
      <vt:lpstr>'セミナーハウス講義室等使用願（出力シート）'!_Hlk522629059</vt:lpstr>
      <vt:lpstr>'セミナーハウス講義室等使用願（出力シート）'!_Hlk522897809</vt:lpstr>
      <vt:lpstr>'セミナーハウス講義室等使用願（出力シート）'!Print_Area</vt:lpstr>
      <vt:lpstr>'研究・教育利用申込書（出力シート）'!Print_Area</vt:lpstr>
      <vt:lpstr>入力シート!Print_Area</vt:lpstr>
      <vt:lpstr>'入力シート (記入例)'!Print_Area</vt:lpstr>
      <vt:lpstr>利用記録票_220719改訂!Print_Area</vt:lpstr>
      <vt:lpstr>入力シート!Print_Titles</vt:lpstr>
      <vt:lpstr>'入力シート (記入例)'!Print_Titles</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TS</cp:lastModifiedBy>
  <cp:lastPrinted>2022-11-08T05:58:08Z</cp:lastPrinted>
  <dcterms:created xsi:type="dcterms:W3CDTF">2009-05-07T08:26:29Z</dcterms:created>
  <dcterms:modified xsi:type="dcterms:W3CDTF">2023-04-24T23:39:17Z</dcterms:modified>
</cp:coreProperties>
</file>